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办公文具" sheetId="1" r:id="rId1"/>
    <sheet name="WpsReserved_CellImgList" sheetId="2" state="veryHidden" r:id="rId2"/>
  </sheets>
  <definedNames>
    <definedName name="_xlnm.Print_Titles" localSheetId="0">办公文具!$1:$1</definedName>
    <definedName name="_xlnm._FilterDatabase" localSheetId="0" hidden="1">办公文具!$Q$64:$Q$66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03" name="ID_6F58B16C9F86400887C1CCA60AD59CC9" descr="upload_post_object_v2_686633818"/>
        <xdr:cNvPicPr/>
      </xdr:nvPicPr>
      <xdr:blipFill>
        <a:blip r:embed="rId1"/>
        <a:stretch>
          <a:fillRect/>
        </a:stretch>
      </xdr:blipFill>
      <xdr:spPr>
        <a:xfrm>
          <a:off x="0" y="0"/>
          <a:ext cx="7325995" cy="10058400"/>
        </a:xfrm>
        <a:prstGeom prst="rect">
          <a:avLst/>
        </a:prstGeom>
      </xdr:spPr>
    </xdr:pic>
  </etc:cellImage>
  <etc:cellImage>
    <xdr:pic>
      <xdr:nvPicPr>
        <xdr:cNvPr id="65" name="ID_EA70CC61E98C4F47B15910A6029C3622" descr="upload_post_object_v2_4266419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9344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3" name="ID_550D360D415C4F6680E7D94D71D8F462" descr="upload_post_object_v2_0898130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4391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9" name="ID_77A313E5BCCC40E9898AD1A0C8B2BBB7" descr="upload_post_object_v2_1224038563"/>
        <xdr:cNvPicPr/>
      </xdr:nvPicPr>
      <xdr:blipFill>
        <a:blip r:embed="rId4"/>
        <a:stretch>
          <a:fillRect/>
        </a:stretch>
      </xdr:blipFill>
      <xdr:spPr>
        <a:xfrm>
          <a:off x="0" y="0"/>
          <a:ext cx="2688590" cy="427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8" name="ID_CD140AFC7C2C4362BE45C28E10388BCA" descr="upload_post_object_v2_1905290005"/>
        <xdr:cNvPicPr/>
      </xdr:nvPicPr>
      <xdr:blipFill>
        <a:blip r:embed="rId5"/>
        <a:stretch>
          <a:fillRect/>
        </a:stretch>
      </xdr:blipFill>
      <xdr:spPr>
        <a:xfrm>
          <a:off x="0" y="0"/>
          <a:ext cx="974090" cy="827405"/>
        </a:xfrm>
        <a:prstGeom prst="rect">
          <a:avLst/>
        </a:prstGeom>
      </xdr:spPr>
    </xdr:pic>
  </etc:cellImage>
  <etc:cellImage>
    <xdr:pic>
      <xdr:nvPicPr>
        <xdr:cNvPr id="76" name="ID_D0EDF9A98B114AE0A4FB540E9E3A6FF8" descr="upload_post_object_v2_545073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0"/>
          <a:ext cx="518160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3608BD8F4EB742DC9E5FB71CE56EEC6A" descr="upload_post_object_v2_42959289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F094569B9351482D8F01DD7CA232107C" descr="upload_post_object_v2_3249195137"/>
        <xdr:cNvPicPr/>
      </xdr:nvPicPr>
      <xdr:blipFill>
        <a:blip r:embed="rId8"/>
        <a:stretch>
          <a:fillRect/>
        </a:stretch>
      </xdr:blipFill>
      <xdr:spPr>
        <a:xfrm>
          <a:off x="0" y="0"/>
          <a:ext cx="1099185" cy="718185"/>
        </a:xfrm>
        <a:prstGeom prst="rect">
          <a:avLst/>
        </a:prstGeom>
      </xdr:spPr>
    </xdr:pic>
  </etc:cellImage>
  <etc:cellImage>
    <xdr:pic>
      <xdr:nvPicPr>
        <xdr:cNvPr id="200" name="ID_9A8DFF3BA24B424085863E429F4CA9D4" descr="upload_post_object_v2_3763639342"/>
        <xdr:cNvPicPr/>
      </xdr:nvPicPr>
      <xdr:blipFill>
        <a:blip r:embed="rId9"/>
        <a:stretch>
          <a:fillRect/>
        </a:stretch>
      </xdr:blipFill>
      <xdr:spPr>
        <a:xfrm>
          <a:off x="0" y="0"/>
          <a:ext cx="5545455" cy="4703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69ADA250B16146C589FFC7016BF4CFAB" descr="upload_post_object_v2_901206432"/>
        <xdr:cNvPicPr/>
      </xdr:nvPicPr>
      <xdr:blipFill>
        <a:blip r:embed="rId10"/>
        <a:stretch>
          <a:fillRect/>
        </a:stretch>
      </xdr:blipFill>
      <xdr:spPr>
        <a:xfrm>
          <a:off x="0" y="0"/>
          <a:ext cx="5905500" cy="6124575"/>
        </a:xfrm>
        <a:prstGeom prst="rect">
          <a:avLst/>
        </a:prstGeom>
      </xdr:spPr>
    </xdr:pic>
  </etc:cellImage>
  <etc:cellImage>
    <xdr:pic>
      <xdr:nvPicPr>
        <xdr:cNvPr id="68" name="ID_1A439D2A249946DC8A0014EF59B1F758" descr="upload_post_object_v2_5311119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0"/>
          <a:ext cx="126238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03971EDAD3346F39A007C3725F33401" descr="upload_post_object_v2_2425190656"/>
        <xdr:cNvPicPr/>
      </xdr:nvPicPr>
      <xdr:blipFill>
        <a:blip r:embed="rId12"/>
        <a:stretch>
          <a:fillRect/>
        </a:stretch>
      </xdr:blipFill>
      <xdr:spPr>
        <a:xfrm>
          <a:off x="0" y="0"/>
          <a:ext cx="6381750" cy="5448300"/>
        </a:xfrm>
        <a:prstGeom prst="rect">
          <a:avLst/>
        </a:prstGeom>
      </xdr:spPr>
    </xdr:pic>
  </etc:cellImage>
  <etc:cellImage>
    <xdr:pic>
      <xdr:nvPicPr>
        <xdr:cNvPr id="69" name="ID_98CF17B231134BADBF2FDE4833510860" descr="upload_post_object_v2_5923967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0"/>
          <a:ext cx="72199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2349BE870D86458BB8C70A6F265E9C61" descr="upload_post_object_v2_4286428816"/>
        <xdr:cNvPicPr/>
      </xdr:nvPicPr>
      <xdr:blipFill>
        <a:blip r:embed="rId14"/>
        <a:stretch>
          <a:fillRect/>
        </a:stretch>
      </xdr:blipFill>
      <xdr:spPr>
        <a:xfrm>
          <a:off x="0" y="0"/>
          <a:ext cx="1651000" cy="2413000"/>
        </a:xfrm>
        <a:prstGeom prst="rect">
          <a:avLst/>
        </a:prstGeom>
      </xdr:spPr>
    </xdr:pic>
  </etc:cellImage>
  <etc:cellImage>
    <xdr:pic>
      <xdr:nvPicPr>
        <xdr:cNvPr id="71" name="ID_47E6DCF8B2354BA496CBF802CABF45A5" descr="upload_post_object_v2_56527990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0"/>
          <a:ext cx="72072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4" name="ID_7E9E5FCAF8F94630B64FF04AD22044C5" descr="upload_post_object_v2_4056176042"/>
        <xdr:cNvPicPr/>
      </xdr:nvPicPr>
      <xdr:blipFill>
        <a:blip r:embed="rId15"/>
        <a:stretch>
          <a:fillRect/>
        </a:stretch>
      </xdr:blipFill>
      <xdr:spPr>
        <a:xfrm>
          <a:off x="0" y="0"/>
          <a:ext cx="1295400" cy="935990"/>
        </a:xfrm>
        <a:prstGeom prst="rect">
          <a:avLst/>
        </a:prstGeom>
      </xdr:spPr>
    </xdr:pic>
  </etc:cellImage>
  <etc:cellImage>
    <xdr:pic>
      <xdr:nvPicPr>
        <xdr:cNvPr id="74" name="ID_7EA54DCF412748789B73B7283AF18B2F" descr="upload_post_object_v2_44103415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5" name="ID_939CCA1E367E47FCA0BE2E4DA6AE233E" descr="upload_post_object_v2_2303978867"/>
        <xdr:cNvPicPr/>
      </xdr:nvPicPr>
      <xdr:blipFill>
        <a:blip r:embed="rId17"/>
        <a:stretch>
          <a:fillRect/>
        </a:stretch>
      </xdr:blipFill>
      <xdr:spPr>
        <a:xfrm>
          <a:off x="0" y="0"/>
          <a:ext cx="1028700" cy="832485"/>
        </a:xfrm>
        <a:prstGeom prst="rect">
          <a:avLst/>
        </a:prstGeom>
      </xdr:spPr>
    </xdr:pic>
  </etc:cellImage>
  <etc:cellImage>
    <xdr:pic>
      <xdr:nvPicPr>
        <xdr:cNvPr id="88" name="ID_F2E05EF832B9462FB184471DB7522873" descr="upload_post_object_v2_56978240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0" y="0"/>
          <a:ext cx="831215" cy="826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07B9E707DE7342D38905424B0C192C05" descr="upload_post_object_v2_3178184218"/>
        <xdr:cNvPicPr/>
      </xdr:nvPicPr>
      <xdr:blipFill>
        <a:blip r:embed="rId19"/>
        <a:stretch>
          <a:fillRect/>
        </a:stretch>
      </xdr:blipFill>
      <xdr:spPr>
        <a:xfrm>
          <a:off x="0" y="0"/>
          <a:ext cx="3935095" cy="3902710"/>
        </a:xfrm>
        <a:prstGeom prst="rect">
          <a:avLst/>
        </a:prstGeom>
      </xdr:spPr>
    </xdr:pic>
  </etc:cellImage>
  <etc:cellImage>
    <xdr:pic>
      <xdr:nvPicPr>
        <xdr:cNvPr id="209" name="ID_598B7B81BC2343F5A64EF1ADF9B75EF7" descr="upload_post_object_v2_647232868"/>
        <xdr:cNvPicPr/>
      </xdr:nvPicPr>
      <xdr:blipFill>
        <a:blip r:embed="rId20"/>
        <a:stretch>
          <a:fillRect/>
        </a:stretch>
      </xdr:blipFill>
      <xdr:spPr>
        <a:xfrm>
          <a:off x="0" y="0"/>
          <a:ext cx="680085" cy="756285"/>
        </a:xfrm>
        <a:prstGeom prst="rect">
          <a:avLst/>
        </a:prstGeom>
      </xdr:spPr>
    </xdr:pic>
  </etc:cellImage>
  <etc:cellImage>
    <xdr:pic>
      <xdr:nvPicPr>
        <xdr:cNvPr id="97" name="ID_A1439944358C47E894AAF2079AD20AE4" descr="upload_post_object_v2_2734080848"/>
        <xdr:cNvPicPr/>
      </xdr:nvPicPr>
      <xdr:blipFill>
        <a:blip r:embed="rId21"/>
        <a:stretch>
          <a:fillRect/>
        </a:stretch>
      </xdr:blipFill>
      <xdr:spPr>
        <a:xfrm>
          <a:off x="0" y="0"/>
          <a:ext cx="5678805" cy="5872480"/>
        </a:xfrm>
        <a:prstGeom prst="rect">
          <a:avLst/>
        </a:prstGeom>
      </xdr:spPr>
    </xdr:pic>
  </etc:cellImage>
  <etc:cellImage>
    <xdr:pic>
      <xdr:nvPicPr>
        <xdr:cNvPr id="77" name="ID_4FD20E33D325428099DAB4F248F0FBDB" descr="upload_post_object_v2_51531596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49D0ECE922FC46F5B82B16EDF1A28F25" descr="upload_post_object_v2_99235528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0"/>
          <a:ext cx="80708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6" name="ID_7E7035C5958844DAB57A7AFA1589F7A0" descr="upload_post_object_v2_1297915221"/>
        <xdr:cNvPicPr/>
      </xdr:nvPicPr>
      <xdr:blipFill>
        <a:blip r:embed="rId24"/>
        <a:stretch>
          <a:fillRect/>
        </a:stretch>
      </xdr:blipFill>
      <xdr:spPr>
        <a:xfrm>
          <a:off x="0" y="0"/>
          <a:ext cx="1159510" cy="865505"/>
        </a:xfrm>
        <a:prstGeom prst="rect">
          <a:avLst/>
        </a:prstGeom>
      </xdr:spPr>
    </xdr:pic>
  </etc:cellImage>
  <etc:cellImage>
    <xdr:pic>
      <xdr:nvPicPr>
        <xdr:cNvPr id="66" name="ID_34AE0FA58A3645BD8C4972EEF0C47D92" descr="upload_post_object_v2_97290271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ADAB2ACC72D54D278D43F4CAE6BDFC8D" descr="upload_post_object_v2_2702259323"/>
        <xdr:cNvPicPr/>
      </xdr:nvPicPr>
      <xdr:blipFill>
        <a:blip r:embed="rId26"/>
        <a:stretch>
          <a:fillRect/>
        </a:stretch>
      </xdr:blipFill>
      <xdr:spPr>
        <a:xfrm>
          <a:off x="0" y="0"/>
          <a:ext cx="3826510" cy="3837305"/>
        </a:xfrm>
        <a:prstGeom prst="rect">
          <a:avLst/>
        </a:prstGeom>
      </xdr:spPr>
    </xdr:pic>
  </etc:cellImage>
  <etc:cellImage>
    <xdr:pic>
      <xdr:nvPicPr>
        <xdr:cNvPr id="44" name="ID_6FFB323B0C754A009AF1096BBCBA595B" descr="upload_post_object_v2_2705741801"/>
        <xdr:cNvPicPr/>
      </xdr:nvPicPr>
      <xdr:blipFill>
        <a:blip r:embed="rId27"/>
        <a:stretch>
          <a:fillRect/>
        </a:stretch>
      </xdr:blipFill>
      <xdr:spPr>
        <a:xfrm>
          <a:off x="0" y="0"/>
          <a:ext cx="3935095" cy="3924300"/>
        </a:xfrm>
        <a:prstGeom prst="rect">
          <a:avLst/>
        </a:prstGeom>
      </xdr:spPr>
    </xdr:pic>
  </etc:cellImage>
  <etc:cellImage>
    <xdr:pic>
      <xdr:nvPicPr>
        <xdr:cNvPr id="78" name="ID_E5DAD893B07D43B88287EB70DC149FBD" descr="upload_post_object_v2_32386594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0" y="0"/>
          <a:ext cx="82613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0" name="ID_8EEAA9AA2DFC4AAA80FDF5029C7A2FC9" descr="upload_post_object_v2_1061448969"/>
        <xdr:cNvPicPr/>
      </xdr:nvPicPr>
      <xdr:blipFill>
        <a:blip r:embed="rId29"/>
        <a:stretch>
          <a:fillRect/>
        </a:stretch>
      </xdr:blipFill>
      <xdr:spPr>
        <a:xfrm>
          <a:off x="0" y="0"/>
          <a:ext cx="810895" cy="843915"/>
        </a:xfrm>
        <a:prstGeom prst="rect">
          <a:avLst/>
        </a:prstGeom>
      </xdr:spPr>
    </xdr:pic>
  </etc:cellImage>
  <etc:cellImage>
    <xdr:pic>
      <xdr:nvPicPr>
        <xdr:cNvPr id="90" name="ID_C3BC4B96649B4C54B60BF3ED54563659" descr="upload_post_object_v2_55630564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0162CD5347124E35AA197D4EE3D11F05" descr="upload_post_object_v2_25654130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0" y="0"/>
          <a:ext cx="91122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149ECEE81C4B4FF6999C0EB4789B2091" descr="upload_post_object_v2_2945493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B43190D010134E3583CB4507F03068B4" descr="upload_post_object_v2_86344703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4" name="ID_CD27ED6D166A4129BF4E4B48F5E798D3" descr="upload_post_object_v2_1360713557"/>
        <xdr:cNvPicPr/>
      </xdr:nvPicPr>
      <xdr:blipFill>
        <a:blip r:embed="rId33"/>
        <a:stretch>
          <a:fillRect/>
        </a:stretch>
      </xdr:blipFill>
      <xdr:spPr>
        <a:xfrm>
          <a:off x="0" y="0"/>
          <a:ext cx="1045210" cy="680085"/>
        </a:xfrm>
        <a:prstGeom prst="rect">
          <a:avLst/>
        </a:prstGeom>
      </xdr:spPr>
    </xdr:pic>
  </etc:cellImage>
  <etc:cellImage>
    <xdr:pic>
      <xdr:nvPicPr>
        <xdr:cNvPr id="92" name="ID_68F23DEBE37243EFA7A704A16F1FCC05" descr="upload_post_object_v2_24672524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FAAC866B52D54633BCA68B882E807ACF" descr="upload_post_object_v2_6658946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0" y="0"/>
          <a:ext cx="93408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3" name="ID_2D73C60EAD9542E1A1301356B1BFBCAC" descr="upload_post_object_v2_169738929"/>
        <xdr:cNvPicPr/>
      </xdr:nvPicPr>
      <xdr:blipFill>
        <a:blip r:embed="rId36"/>
        <a:stretch>
          <a:fillRect/>
        </a:stretch>
      </xdr:blipFill>
      <xdr:spPr>
        <a:xfrm>
          <a:off x="0" y="0"/>
          <a:ext cx="870585" cy="930910"/>
        </a:xfrm>
        <a:prstGeom prst="rect">
          <a:avLst/>
        </a:prstGeom>
      </xdr:spPr>
    </xdr:pic>
  </etc:cellImage>
  <etc:cellImage>
    <xdr:pic>
      <xdr:nvPicPr>
        <xdr:cNvPr id="87" name="ID_F8A0AC40090B4C61A6EB0F43A6E81AFA" descr="upload_post_object_v2_73857707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0" y="0"/>
          <a:ext cx="74676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9CC355FB4E0B4DA092AA7771CD0E8219" descr="upload_post_object_v2_417114835"/>
        <xdr:cNvPicPr/>
      </xdr:nvPicPr>
      <xdr:blipFill>
        <a:blip r:embed="rId38"/>
        <a:stretch>
          <a:fillRect/>
        </a:stretch>
      </xdr:blipFill>
      <xdr:spPr>
        <a:xfrm>
          <a:off x="0" y="0"/>
          <a:ext cx="5229225" cy="5200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50950C7B9E441BFA5B33BCA00F0F306" descr="upload_post_object_v2_59528219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0" y="0"/>
          <a:ext cx="126619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1E860BF9E8B54489BD7F32CBFF5678B5" descr="upload_post_object_v2_97338604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0" y="0"/>
          <a:ext cx="95059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2" name="ID_7B4F42D70E384E7C824D19E70F0BE14A" descr="upload_post_object_v2_4092341528"/>
        <xdr:cNvPicPr/>
      </xdr:nvPicPr>
      <xdr:blipFill>
        <a:blip r:embed="rId41"/>
        <a:stretch>
          <a:fillRect/>
        </a:stretch>
      </xdr:blipFill>
      <xdr:spPr>
        <a:xfrm>
          <a:off x="0" y="0"/>
          <a:ext cx="887095" cy="778510"/>
        </a:xfrm>
        <a:prstGeom prst="rect">
          <a:avLst/>
        </a:prstGeom>
      </xdr:spPr>
    </xdr:pic>
  </etc:cellImage>
  <etc:cellImage>
    <xdr:pic>
      <xdr:nvPicPr>
        <xdr:cNvPr id="79" name="ID_5E2FD7D02CEC49068586D7A7058D8483" descr="upload_post_object_v2_14179677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0" y="0"/>
          <a:ext cx="79502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BE43D6ABC4444F6A7C285B3653AF0F5" descr="upload_post_object_v2_19097526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5005B99D2B7B461C9AFE17D74DC08C33" descr="upload_post_object_v2_59732291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0"/>
          <a:ext cx="89090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32FFCFC3D53B412CB8347C1276350EAB" descr="upload_post_object_v2_75349053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0" y="0"/>
          <a:ext cx="82232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E8D2768DCF17489D9982A1E1E20E9E1F" descr="upload_post_object_v2_112278003"/>
        <xdr:cNvPicPr/>
      </xdr:nvPicPr>
      <xdr:blipFill>
        <a:blip r:embed="rId46"/>
        <a:stretch>
          <a:fillRect/>
        </a:stretch>
      </xdr:blipFill>
      <xdr:spPr>
        <a:xfrm>
          <a:off x="0" y="0"/>
          <a:ext cx="3325495" cy="3276600"/>
        </a:xfrm>
        <a:prstGeom prst="rect">
          <a:avLst/>
        </a:prstGeom>
      </xdr:spPr>
    </xdr:pic>
  </etc:cellImage>
  <etc:cellImage>
    <xdr:pic>
      <xdr:nvPicPr>
        <xdr:cNvPr id="54" name="ID_B36D69CE6D7C4B5888CC590F2268A49B" descr="upload_post_object_v2_02063222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0" y="0"/>
          <a:ext cx="94805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DD5B11897F464972B3E8B71DE10D4DC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4474825" y="36708715"/>
          <a:ext cx="2023745" cy="2997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90A305A9B1924CDF96C5B527413E0A93" descr="upload_post_object_v2_06612369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0" y="0"/>
          <a:ext cx="77343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18124C9A3DB547379227A64BA32D44D2" descr="upload_post_object_v2_07793488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0" y="0"/>
          <a:ext cx="109220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1C20650960F040269DC550668571075C" descr="upload_post_object_v2_65569380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0" y="0"/>
          <a:ext cx="84074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0" name="ID_1BB855AE82564907BB935DE89764ADEE" descr="upload_post_object_v2_2757193796"/>
        <xdr:cNvPicPr/>
      </xdr:nvPicPr>
      <xdr:blipFill>
        <a:blip r:embed="rId52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</etc:cellImage>
  <etc:cellImage>
    <xdr:pic>
      <xdr:nvPicPr>
        <xdr:cNvPr id="95" name="ID_F5C940B57645474EA2DEFBE573CCAC5D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0" y="0"/>
          <a:ext cx="79629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2" name="ID_96DF13BFBB7D4C748B9B91BA4B0B98E5" descr="upload_post_object_v2_3800098208"/>
        <xdr:cNvPicPr/>
      </xdr:nvPicPr>
      <xdr:blipFill>
        <a:blip r:embed="rId54"/>
        <a:stretch>
          <a:fillRect/>
        </a:stretch>
      </xdr:blipFill>
      <xdr:spPr>
        <a:xfrm>
          <a:off x="0" y="0"/>
          <a:ext cx="996315" cy="805815"/>
        </a:xfrm>
        <a:prstGeom prst="rect">
          <a:avLst/>
        </a:prstGeom>
      </xdr:spPr>
    </xdr:pic>
  </etc:cellImage>
  <etc:cellImage>
    <xdr:pic>
      <xdr:nvPicPr>
        <xdr:cNvPr id="223" name="ID_937D4C54EA8344458916575D94A99A1D" descr="upload_post_object_v2_1504245219"/>
        <xdr:cNvPicPr/>
      </xdr:nvPicPr>
      <xdr:blipFill>
        <a:blip r:embed="rId55"/>
        <a:stretch>
          <a:fillRect/>
        </a:stretch>
      </xdr:blipFill>
      <xdr:spPr>
        <a:xfrm>
          <a:off x="0" y="0"/>
          <a:ext cx="1143000" cy="800100"/>
        </a:xfrm>
        <a:prstGeom prst="rect">
          <a:avLst/>
        </a:prstGeom>
      </xdr:spPr>
    </xdr:pic>
  </etc:cellImage>
  <etc:cellImage>
    <xdr:pic>
      <xdr:nvPicPr>
        <xdr:cNvPr id="67" name="ID_75008B2BAAF14259BE37B18F5EF8E0B7" descr="upload_post_object_v2_02253079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0" y="0"/>
          <a:ext cx="55054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02E8D926644A48CA96FD6D96C7C35A1E" descr="upload_post_object_v2_1852529332"/>
        <xdr:cNvPicPr/>
      </xdr:nvPicPr>
      <xdr:blipFill>
        <a:blip r:embed="rId57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91" name="ID_4BD38E1425734DAFA9D8AFFE0710D494" descr="upload_post_object_v2_66792048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0" y="0"/>
          <a:ext cx="92773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D49641E3622C445BB29700CC76498468" descr="upload_post_object_v2_08782216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0" y="0"/>
          <a:ext cx="1303655" cy="1056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0E582228F9E54B8AA14BDF0BBAF520BB" descr="upload_post_object_v2_05436163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0" y="0"/>
          <a:ext cx="1274445" cy="629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1" name="ID_F6C692A9C0C44D1A80F8DC3C0FCCA318" descr="upload_post_object_v2_4209456470"/>
        <xdr:cNvPicPr/>
      </xdr:nvPicPr>
      <xdr:blipFill>
        <a:blip r:embed="rId52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</etc:cellImage>
  <etc:cellImage>
    <xdr:pic>
      <xdr:nvPicPr>
        <xdr:cNvPr id="2" name="ID_BE9E7E482C5B44B491FD91AA9E884675" descr="upload_post_object_v2_3389669018"/>
        <xdr:cNvPicPr/>
      </xdr:nvPicPr>
      <xdr:blipFill>
        <a:blip r:embed="rId61"/>
        <a:stretch>
          <a:fillRect/>
        </a:stretch>
      </xdr:blipFill>
      <xdr:spPr>
        <a:xfrm>
          <a:off x="0" y="0"/>
          <a:ext cx="3465195" cy="3683000"/>
        </a:xfrm>
        <a:prstGeom prst="rect">
          <a:avLst/>
        </a:prstGeom>
      </xdr:spPr>
    </xdr:pic>
  </etc:cellImage>
  <etc:cellImage>
    <xdr:pic>
      <xdr:nvPicPr>
        <xdr:cNvPr id="3" name="ID_1A7137CEE5764FCAB3911392B854A17A" descr="upload_post_object_v2_458382268"/>
        <xdr:cNvPicPr/>
      </xdr:nvPicPr>
      <xdr:blipFill>
        <a:blip r:embed="rId62"/>
        <a:stretch>
          <a:fillRect/>
        </a:stretch>
      </xdr:blipFill>
      <xdr:spPr>
        <a:xfrm>
          <a:off x="0" y="0"/>
          <a:ext cx="5188585" cy="52736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<sst xmlns="http://schemas.openxmlformats.org/spreadsheetml/2006/main" count="227" uniqueCount="165">
  <si>
    <t>序号</t>
  </si>
  <si>
    <t>名称</t>
  </si>
  <si>
    <t>规格型号</t>
  </si>
  <si>
    <t>汇总</t>
  </si>
  <si>
    <t>党群人事部</t>
  </si>
  <si>
    <t>纪检监察部</t>
  </si>
  <si>
    <t>办公室</t>
  </si>
  <si>
    <t>财务管理部</t>
  </si>
  <si>
    <t>合同管理部</t>
  </si>
  <si>
    <t>工程管理部</t>
  </si>
  <si>
    <t>技术管理部</t>
  </si>
  <si>
    <t>安全监管部</t>
  </si>
  <si>
    <t>第一工程管理处</t>
  </si>
  <si>
    <t>第二工程管理处</t>
  </si>
  <si>
    <t>第三工程管理处</t>
  </si>
  <si>
    <t>污泥处置管理处</t>
  </si>
  <si>
    <t>单位</t>
  </si>
  <si>
    <t>参考图片</t>
  </si>
  <si>
    <t>备注</t>
  </si>
  <si>
    <r>
      <rPr>
        <sz val="14"/>
        <rFont val="仿宋_GB2312"/>
        <charset val="134"/>
      </rPr>
      <t>中性按钮笔</t>
    </r>
  </si>
  <si>
    <r>
      <rPr>
        <sz val="14"/>
        <rFont val="Times New Roman"/>
        <charset val="134"/>
      </rPr>
      <t xml:space="preserve">GP1008 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0.5mm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支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</si>
  <si>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rFont val="仿宋_GB2312"/>
        <charset val="134"/>
      </rPr>
      <t>盒</t>
    </r>
  </si>
  <si>
    <r>
      <rPr>
        <sz val="14"/>
        <rFont val="仿宋_GB2312"/>
        <charset val="134"/>
      </rPr>
      <t>中性签字笔</t>
    </r>
  </si>
  <si>
    <r>
      <rPr>
        <sz val="14"/>
        <color rgb="FF000000"/>
        <rFont val="仿宋_GB2312"/>
        <charset val="134"/>
      </rPr>
      <t>白雪牌；</t>
    </r>
    <r>
      <rPr>
        <sz val="14"/>
        <color rgb="FF000000"/>
        <rFont val="Times New Roman"/>
        <charset val="134"/>
      </rPr>
      <t>0.5mm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仿宋_GB2312"/>
        <charset val="134"/>
      </rPr>
      <t>支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</si>
  <si>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rFont val="仿宋_GB2312"/>
        <charset val="134"/>
      </rPr>
      <t>铅笔</t>
    </r>
  </si>
  <si>
    <r>
      <rPr>
        <sz val="14"/>
        <rFont val="Times New Roman"/>
        <charset val="134"/>
      </rPr>
      <t>2B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支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</si>
  <si>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color rgb="FF000000"/>
        <rFont val="仿宋_GB2312"/>
        <charset val="134"/>
      </rPr>
      <t>削笔器</t>
    </r>
  </si>
  <si>
    <r>
      <rPr>
        <sz val="14"/>
        <color rgb="FF000000"/>
        <rFont val="仿宋_GB2312"/>
        <charset val="134"/>
      </rPr>
      <t>手动</t>
    </r>
  </si>
  <si>
    <r>
      <rPr>
        <sz val="14"/>
        <color rgb="FF000000"/>
        <rFont val="仿宋_GB2312"/>
        <charset val="134"/>
      </rPr>
      <t>个</t>
    </r>
  </si>
  <si>
    <r>
      <rPr>
        <sz val="14"/>
        <color rgb="FF000000"/>
        <rFont val="仿宋_GB2312"/>
        <charset val="134"/>
      </rPr>
      <t>荧光笔套装</t>
    </r>
  </si>
  <si>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色；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支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</si>
  <si>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color rgb="FF000000"/>
        <rFont val="仿宋_GB2312"/>
        <charset val="134"/>
      </rPr>
      <t>盒</t>
    </r>
  </si>
  <si>
    <r>
      <rPr>
        <sz val="14"/>
        <rFont val="仿宋_GB2312"/>
        <charset val="134"/>
      </rPr>
      <t>白板笔</t>
    </r>
  </si>
  <si>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支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</si>
  <si>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color rgb="FF000000"/>
        <rFont val="仿宋_GB2312"/>
        <charset val="134"/>
      </rPr>
      <t>充电电池</t>
    </r>
  </si>
  <si>
    <r>
      <rPr>
        <sz val="14"/>
        <color rgb="FF000000"/>
        <rFont val="仿宋_GB2312"/>
        <charset val="134"/>
      </rPr>
      <t>镍氢电池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号；</t>
    </r>
    <r>
      <rPr>
        <sz val="14"/>
        <color rgb="FF000000"/>
        <rFont val="Times New Roman"/>
        <charset val="134"/>
      </rPr>
      <t>1700mAh</t>
    </r>
  </si>
  <si>
    <r>
      <rPr>
        <sz val="14"/>
        <color rgb="FF000000"/>
        <rFont val="仿宋_GB2312"/>
        <charset val="134"/>
      </rPr>
      <t>颗</t>
    </r>
  </si>
  <si>
    <r>
      <rPr>
        <sz val="14"/>
        <color rgb="FF000000"/>
        <rFont val="仿宋_GB2312"/>
        <charset val="134"/>
      </rPr>
      <t>电池</t>
    </r>
  </si>
  <si>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号；简装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粒一盒</t>
    </r>
  </si>
  <si>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号；简装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粒一盒</t>
    </r>
  </si>
  <si>
    <r>
      <rPr>
        <sz val="14"/>
        <rFont val="仿宋_GB2312"/>
        <charset val="134"/>
      </rPr>
      <t>长尾夹</t>
    </r>
  </si>
  <si>
    <r>
      <rPr>
        <sz val="14"/>
        <rFont val="Times New Roman"/>
        <charset val="134"/>
      </rPr>
      <t>15mm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60</t>
    </r>
    <r>
      <rPr>
        <sz val="14"/>
        <rFont val="仿宋_GB2312"/>
        <charset val="134"/>
      </rPr>
      <t>只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筒</t>
    </r>
  </si>
  <si>
    <r>
      <rPr>
        <sz val="14"/>
        <rFont val="仿宋_GB2312"/>
        <charset val="134"/>
      </rPr>
      <t>筒</t>
    </r>
  </si>
  <si>
    <r>
      <rPr>
        <sz val="14"/>
        <rFont val="Times New Roman"/>
        <charset val="134"/>
      </rPr>
      <t>19mm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只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筒</t>
    </r>
  </si>
  <si>
    <r>
      <rPr>
        <sz val="14"/>
        <color rgb="FF000000"/>
        <rFont val="Times New Roman"/>
        <charset val="134"/>
      </rPr>
      <t>25mm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 xml:space="preserve"> 48</t>
    </r>
    <r>
      <rPr>
        <sz val="14"/>
        <color rgb="FF000000"/>
        <rFont val="仿宋_GB2312"/>
        <charset val="134"/>
      </rPr>
      <t>只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筒</t>
    </r>
  </si>
  <si>
    <r>
      <rPr>
        <sz val="14"/>
        <color rgb="FF000000"/>
        <rFont val="Times New Roman"/>
        <charset val="134"/>
      </rPr>
      <t>50mm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仿宋_GB2312"/>
        <charset val="134"/>
      </rPr>
      <t>只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筒</t>
    </r>
  </si>
  <si>
    <r>
      <rPr>
        <sz val="14"/>
        <rFont val="仿宋_GB2312"/>
        <charset val="134"/>
      </rPr>
      <t>不锈钢蝴蝶夹</t>
    </r>
  </si>
  <si>
    <r>
      <rPr>
        <sz val="14"/>
        <color rgb="FF000000"/>
        <rFont val="仿宋_GB2312"/>
        <charset val="134"/>
      </rPr>
      <t>山型夹</t>
    </r>
    <r>
      <rPr>
        <sz val="14"/>
        <color rgb="FF000000"/>
        <rFont val="Times New Roman"/>
        <charset val="134"/>
      </rPr>
      <t>145mm</t>
    </r>
  </si>
  <si>
    <r>
      <rPr>
        <sz val="14"/>
        <rFont val="仿宋_GB2312"/>
        <charset val="134"/>
      </rPr>
      <t>只</t>
    </r>
  </si>
  <si>
    <r>
      <rPr>
        <sz val="14"/>
        <rFont val="仿宋_GB2312"/>
        <charset val="134"/>
      </rPr>
      <t>美工刀</t>
    </r>
  </si>
  <si>
    <r>
      <rPr>
        <sz val="14"/>
        <color rgb="FF000000"/>
        <rFont val="Times New Roman"/>
        <charset val="134"/>
      </rPr>
      <t>9mm</t>
    </r>
    <r>
      <rPr>
        <sz val="14"/>
        <color rgb="FF000000"/>
        <rFont val="仿宋_GB2312"/>
        <charset val="134"/>
      </rPr>
      <t>；自锁</t>
    </r>
  </si>
  <si>
    <r>
      <rPr>
        <sz val="14"/>
        <rFont val="仿宋_GB2312"/>
        <charset val="134"/>
      </rPr>
      <t>把</t>
    </r>
  </si>
  <si>
    <r>
      <rPr>
        <sz val="14"/>
        <rFont val="仿宋_GB2312"/>
        <charset val="134"/>
      </rPr>
      <t>笔记本</t>
    </r>
  </si>
  <si>
    <r>
      <rPr>
        <sz val="14"/>
        <rFont val="Times New Roman"/>
        <charset val="134"/>
      </rPr>
      <t>A5/25k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145mm*212mm</t>
    </r>
    <r>
      <rPr>
        <sz val="14"/>
        <rFont val="仿宋_GB2312"/>
        <charset val="134"/>
      </rPr>
      <t>；封面仿皮烫银，内页</t>
    </r>
    <r>
      <rPr>
        <sz val="14"/>
        <rFont val="Times New Roman"/>
        <charset val="134"/>
      </rPr>
      <t>80</t>
    </r>
    <r>
      <rPr>
        <sz val="14"/>
        <rFont val="仿宋_GB2312"/>
        <charset val="134"/>
      </rPr>
      <t>克道林纸灰色印刷，</t>
    </r>
    <r>
      <rPr>
        <sz val="14"/>
        <rFont val="Times New Roman"/>
        <charset val="134"/>
      </rPr>
      <t>100</t>
    </r>
    <r>
      <rPr>
        <sz val="14"/>
        <rFont val="仿宋_GB2312"/>
        <charset val="134"/>
      </rPr>
      <t>页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本，含插销，不少于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个插卡位置，含北京、上海、广州、东莞地铁图</t>
    </r>
  </si>
  <si>
    <r>
      <rPr>
        <sz val="14"/>
        <rFont val="仿宋_GB2312"/>
        <charset val="134"/>
      </rPr>
      <t>本</t>
    </r>
  </si>
  <si>
    <r>
      <rPr>
        <sz val="14"/>
        <rFont val="仿宋_GB2312"/>
        <charset val="134"/>
      </rPr>
      <t>软抄本</t>
    </r>
  </si>
  <si>
    <t>A5</t>
  </si>
  <si>
    <r>
      <rPr>
        <sz val="14"/>
        <rFont val="仿宋_GB2312"/>
        <charset val="134"/>
      </rPr>
      <t>直尺</t>
    </r>
  </si>
  <si>
    <r>
      <rPr>
        <sz val="14"/>
        <rFont val="Times New Roman"/>
        <charset val="134"/>
      </rPr>
      <t>30cm</t>
    </r>
    <r>
      <rPr>
        <sz val="14"/>
        <rFont val="仿宋_GB2312"/>
        <charset val="134"/>
      </rPr>
      <t>；塑料</t>
    </r>
  </si>
  <si>
    <r>
      <rPr>
        <sz val="14"/>
        <rFont val="仿宋_GB2312"/>
        <charset val="134"/>
      </rPr>
      <t>回形针</t>
    </r>
  </si>
  <si>
    <r>
      <rPr>
        <sz val="14"/>
        <rFont val="仿宋_GB2312"/>
        <charset val="134"/>
      </rPr>
      <t>普通；</t>
    </r>
    <r>
      <rPr>
        <sz val="14"/>
        <rFont val="Times New Roman"/>
        <charset val="134"/>
      </rPr>
      <t>29mm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100</t>
    </r>
    <r>
      <rPr>
        <sz val="14"/>
        <rFont val="仿宋_GB2312"/>
        <charset val="134"/>
      </rPr>
      <t>个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</si>
  <si>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复印纸</t>
    </r>
  </si>
  <si>
    <r>
      <rPr>
        <sz val="14"/>
        <rFont val="Times New Roman"/>
        <charset val="134"/>
      </rPr>
      <t>A4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80g/m2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108um</t>
    </r>
    <r>
      <rPr>
        <sz val="14"/>
        <rFont val="仿宋_GB2312"/>
        <charset val="134"/>
      </rPr>
      <t>厚；</t>
    </r>
    <r>
      <rPr>
        <sz val="14"/>
        <rFont val="Times New Roman"/>
        <charset val="134"/>
      </rPr>
      <t>96.4%</t>
    </r>
    <r>
      <rPr>
        <sz val="14"/>
        <rFont val="仿宋_GB2312"/>
        <charset val="134"/>
      </rPr>
      <t>不透明度；零尘埃度；</t>
    </r>
    <r>
      <rPr>
        <sz val="14"/>
        <rFont val="Times New Roman"/>
        <charset val="134"/>
      </rPr>
      <t>500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包；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包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箱</t>
    </r>
  </si>
  <si>
    <r>
      <rPr>
        <sz val="14"/>
        <rFont val="仿宋_GB2312"/>
        <charset val="134"/>
      </rPr>
      <t>箱</t>
    </r>
  </si>
  <si>
    <r>
      <rPr>
        <sz val="14"/>
        <color rgb="FF000000"/>
        <rFont val="仿宋_GB2312"/>
        <charset val="134"/>
      </rPr>
      <t>红色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复印纸</t>
    </r>
  </si>
  <si>
    <r>
      <rPr>
        <sz val="14"/>
        <color rgb="FF000000"/>
        <rFont val="仿宋_GB2312"/>
        <charset val="134"/>
      </rPr>
      <t>黄色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复印纸</t>
    </r>
  </si>
  <si>
    <r>
      <rPr>
        <sz val="14"/>
        <color rgb="FF000000"/>
        <rFont val="Times New Roman"/>
        <charset val="134"/>
      </rPr>
      <t>A3</t>
    </r>
    <r>
      <rPr>
        <sz val="14"/>
        <color rgb="FF000000"/>
        <rFont val="仿宋_GB2312"/>
        <charset val="134"/>
      </rPr>
      <t>复印纸</t>
    </r>
  </si>
  <si>
    <r>
      <rPr>
        <sz val="14"/>
        <rFont val="Times New Roman"/>
        <charset val="134"/>
      </rPr>
      <t>A3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80g/m2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108um</t>
    </r>
    <r>
      <rPr>
        <sz val="14"/>
        <rFont val="仿宋_GB2312"/>
        <charset val="134"/>
      </rPr>
      <t>厚；</t>
    </r>
    <r>
      <rPr>
        <sz val="14"/>
        <rFont val="Times New Roman"/>
        <charset val="134"/>
      </rPr>
      <t>96.4%</t>
    </r>
    <r>
      <rPr>
        <sz val="14"/>
        <rFont val="仿宋_GB2312"/>
        <charset val="134"/>
      </rPr>
      <t>不透明度；零尘埃度；</t>
    </r>
    <r>
      <rPr>
        <sz val="14"/>
        <rFont val="Times New Roman"/>
        <charset val="134"/>
      </rPr>
      <t>500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</t>
    </r>
  </si>
  <si>
    <r>
      <rPr>
        <sz val="14"/>
        <color rgb="FF000000"/>
        <rFont val="仿宋_GB2312"/>
        <charset val="134"/>
      </rPr>
      <t>包</t>
    </r>
  </si>
  <si>
    <r>
      <rPr>
        <sz val="14"/>
        <rFont val="Times New Roman"/>
        <charset val="134"/>
      </rPr>
      <t>A3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80g/m2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108um</t>
    </r>
    <r>
      <rPr>
        <sz val="14"/>
        <rFont val="仿宋_GB2312"/>
        <charset val="134"/>
      </rPr>
      <t>厚；</t>
    </r>
    <r>
      <rPr>
        <sz val="14"/>
        <rFont val="Times New Roman"/>
        <charset val="134"/>
      </rPr>
      <t>96.4%</t>
    </r>
    <r>
      <rPr>
        <sz val="14"/>
        <rFont val="仿宋_GB2312"/>
        <charset val="134"/>
      </rPr>
      <t>不透明度；零尘埃度；</t>
    </r>
    <r>
      <rPr>
        <sz val="14"/>
        <rFont val="Times New Roman"/>
        <charset val="134"/>
      </rPr>
      <t>500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包；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包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箱</t>
    </r>
  </si>
  <si>
    <r>
      <rPr>
        <sz val="14"/>
        <rFont val="仿宋_GB2312"/>
        <charset val="134"/>
      </rPr>
      <t>透明文件袋</t>
    </r>
  </si>
  <si>
    <r>
      <rPr>
        <sz val="14"/>
        <rFont val="Times New Roman"/>
        <charset val="134"/>
      </rPr>
      <t>A4</t>
    </r>
    <r>
      <rPr>
        <sz val="14"/>
        <rFont val="仿宋_GB2312"/>
        <charset val="134"/>
      </rPr>
      <t>，按扣，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个装</t>
    </r>
  </si>
  <si>
    <r>
      <rPr>
        <sz val="14"/>
        <rFont val="仿宋_GB2312"/>
        <charset val="134"/>
      </rPr>
      <t>档案盒</t>
    </r>
  </si>
  <si>
    <r>
      <rPr>
        <sz val="14"/>
        <rFont val="Times New Roman"/>
        <charset val="134"/>
      </rPr>
      <t>A4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75mm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PP</t>
    </r>
    <r>
      <rPr>
        <sz val="14"/>
        <rFont val="仿宋_GB2312"/>
        <charset val="134"/>
      </rPr>
      <t>材质；蓝色；硬纸板；带夹</t>
    </r>
  </si>
  <si>
    <r>
      <rPr>
        <sz val="14"/>
        <rFont val="仿宋_GB2312"/>
        <charset val="134"/>
      </rPr>
      <t>个</t>
    </r>
  </si>
  <si>
    <r>
      <rPr>
        <sz val="14"/>
        <color rgb="FF000000"/>
        <rFont val="仿宋_GB2312"/>
        <charset val="134"/>
      </rPr>
      <t>双强力文件夹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</si>
  <si>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金属</t>
    </r>
  </si>
  <si>
    <r>
      <rPr>
        <sz val="14"/>
        <rFont val="仿宋_GB2312"/>
        <charset val="134"/>
      </rPr>
      <t>透明胶带</t>
    </r>
  </si>
  <si>
    <t>60mm*100y</t>
  </si>
  <si>
    <r>
      <rPr>
        <sz val="14"/>
        <rFont val="仿宋_GB2312"/>
        <charset val="134"/>
      </rPr>
      <t>卷</t>
    </r>
  </si>
  <si>
    <r>
      <rPr>
        <sz val="14"/>
        <color rgb="FF000000"/>
        <rFont val="仿宋_GB2312"/>
        <charset val="134"/>
      </rPr>
      <t>双面胶带</t>
    </r>
  </si>
  <si>
    <t>9mm*10y(9.1m)</t>
  </si>
  <si>
    <r>
      <rPr>
        <sz val="14"/>
        <color rgb="FF000000"/>
        <rFont val="Times New Roman"/>
        <charset val="134"/>
      </rPr>
      <t>30mm*3m</t>
    </r>
    <r>
      <rPr>
        <sz val="14"/>
        <color rgb="FF000000"/>
        <rFont val="仿宋_GB2312"/>
        <charset val="134"/>
      </rPr>
      <t>；魔力胶带；透明</t>
    </r>
  </si>
  <si>
    <r>
      <rPr>
        <sz val="14"/>
        <rFont val="仿宋_GB2312"/>
        <charset val="134"/>
      </rPr>
      <t>透明书写板</t>
    </r>
  </si>
  <si>
    <t>A4</t>
  </si>
  <si>
    <r>
      <rPr>
        <sz val="14"/>
        <rFont val="仿宋_GB2312"/>
        <charset val="134"/>
      </rPr>
      <t>块</t>
    </r>
  </si>
  <si>
    <r>
      <rPr>
        <sz val="14"/>
        <rFont val="仿宋_GB2312"/>
        <charset val="134"/>
      </rPr>
      <t>便利贴</t>
    </r>
  </si>
  <si>
    <r>
      <rPr>
        <sz val="14"/>
        <rFont val="Times New Roman"/>
        <charset val="134"/>
      </rPr>
      <t>76*76mm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包；单色</t>
    </r>
  </si>
  <si>
    <r>
      <rPr>
        <sz val="14"/>
        <rFont val="仿宋_GB2312"/>
        <charset val="134"/>
      </rPr>
      <t>包　</t>
    </r>
  </si>
  <si>
    <r>
      <rPr>
        <sz val="14"/>
        <rFont val="仿宋_GB2312"/>
        <charset val="134"/>
      </rPr>
      <t>便利标签</t>
    </r>
  </si>
  <si>
    <r>
      <rPr>
        <sz val="14"/>
        <rFont val="Times New Roman"/>
        <charset val="134"/>
      </rPr>
      <t>76*19mm</t>
    </r>
    <r>
      <rPr>
        <sz val="14"/>
        <rFont val="仿宋_GB2312"/>
        <charset val="134"/>
      </rPr>
      <t>；四色荧光色；</t>
    </r>
    <r>
      <rPr>
        <sz val="14"/>
        <rFont val="Times New Roman"/>
        <charset val="134"/>
      </rPr>
      <t>4pcs*100</t>
    </r>
    <r>
      <rPr>
        <sz val="14"/>
        <rFont val="仿宋_GB2312"/>
        <charset val="134"/>
      </rPr>
      <t>张</t>
    </r>
  </si>
  <si>
    <r>
      <rPr>
        <sz val="14"/>
        <rFont val="仿宋_GB2312"/>
        <charset val="134"/>
      </rPr>
      <t>包</t>
    </r>
  </si>
  <si>
    <r>
      <rPr>
        <sz val="14"/>
        <rFont val="Times New Roman"/>
        <charset val="134"/>
      </rPr>
      <t>44mm*7mm</t>
    </r>
    <r>
      <rPr>
        <sz val="14"/>
        <rFont val="仿宋_GB2312"/>
        <charset val="134"/>
      </rPr>
      <t>；半色平头，可书写</t>
    </r>
  </si>
  <si>
    <r>
      <rPr>
        <sz val="14"/>
        <rFont val="仿宋_GB2312"/>
        <charset val="134"/>
      </rPr>
      <t>橡皮擦</t>
    </r>
  </si>
  <si>
    <r>
      <rPr>
        <sz val="14"/>
        <color rgb="FF000000"/>
        <rFont val="仿宋_GB2312"/>
        <charset val="134"/>
      </rPr>
      <t>小号；</t>
    </r>
    <r>
      <rPr>
        <sz val="14"/>
        <color rgb="FF000000"/>
        <rFont val="Times New Roman"/>
        <charset val="134"/>
      </rPr>
      <t>2B</t>
    </r>
    <r>
      <rPr>
        <sz val="14"/>
        <color rgb="FF000000"/>
        <rFont val="仿宋_GB2312"/>
        <charset val="134"/>
      </rPr>
      <t>；白</t>
    </r>
  </si>
  <si>
    <r>
      <rPr>
        <sz val="14"/>
        <color rgb="FF000000"/>
        <rFont val="仿宋_GB2312"/>
        <charset val="134"/>
      </rPr>
      <t>全沙橡皮擦</t>
    </r>
  </si>
  <si>
    <t>17*68*7mm</t>
  </si>
  <si>
    <r>
      <rPr>
        <sz val="14"/>
        <color rgb="FF000000"/>
        <rFont val="仿宋_GB2312"/>
        <charset val="134"/>
      </rPr>
      <t>块</t>
    </r>
  </si>
  <si>
    <r>
      <rPr>
        <sz val="14"/>
        <rFont val="仿宋_GB2312"/>
        <charset val="134"/>
      </rPr>
      <t>橡筋圈</t>
    </r>
  </si>
  <si>
    <t>100g</t>
  </si>
  <si>
    <r>
      <rPr>
        <sz val="14"/>
        <color rgb="FF000000"/>
        <rFont val="仿宋_GB2312"/>
        <charset val="134"/>
      </rPr>
      <t>文件盘</t>
    </r>
  </si>
  <si>
    <r>
      <rPr>
        <sz val="14"/>
        <color rgb="FF000000"/>
        <rFont val="仿宋_GB2312"/>
        <charset val="134"/>
      </rPr>
      <t>三层；镂空</t>
    </r>
  </si>
  <si>
    <r>
      <rPr>
        <sz val="14"/>
        <color rgb="FF000000"/>
        <rFont val="仿宋_GB2312"/>
        <charset val="134"/>
      </rPr>
      <t>资料架子</t>
    </r>
  </si>
  <si>
    <r>
      <rPr>
        <sz val="14"/>
        <color rgb="FF000000"/>
        <rFont val="仿宋_GB2312"/>
        <charset val="134"/>
      </rPr>
      <t>三层</t>
    </r>
  </si>
  <si>
    <r>
      <rPr>
        <sz val="14"/>
        <color rgb="FF000000"/>
        <rFont val="仿宋_GB2312"/>
        <charset val="134"/>
      </rPr>
      <t>取钉器</t>
    </r>
  </si>
  <si>
    <r>
      <rPr>
        <sz val="14"/>
        <color rgb="FF000000"/>
        <rFont val="仿宋_GB2312"/>
        <charset val="134"/>
      </rPr>
      <t>排插</t>
    </r>
  </si>
  <si>
    <r>
      <rPr>
        <sz val="14"/>
        <color rgb="FF000000"/>
        <rFont val="Times New Roman"/>
        <charset val="134"/>
      </rPr>
      <t>GNV-UE2240</t>
    </r>
    <r>
      <rPr>
        <sz val="14"/>
        <color rgb="FF000000"/>
        <rFont val="仿宋_GB2312"/>
        <charset val="134"/>
      </rPr>
      <t>；白色魔方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位插座；</t>
    </r>
    <r>
      <rPr>
        <sz val="14"/>
        <color rgb="FF000000"/>
        <rFont val="Times New Roman"/>
        <charset val="134"/>
      </rPr>
      <t>1.8</t>
    </r>
    <r>
      <rPr>
        <sz val="14"/>
        <color rgb="FF000000"/>
        <rFont val="仿宋_GB2312"/>
        <charset val="134"/>
      </rPr>
      <t>米</t>
    </r>
  </si>
  <si>
    <r>
      <rPr>
        <sz val="14"/>
        <color rgb="FF000000"/>
        <rFont val="Times New Roman"/>
        <charset val="134"/>
      </rPr>
      <t>GNV-UE2240</t>
    </r>
    <r>
      <rPr>
        <sz val="14"/>
        <color rgb="FF000000"/>
        <rFont val="仿宋_GB2312"/>
        <charset val="134"/>
      </rPr>
      <t>；白色魔方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位插座；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米</t>
    </r>
  </si>
  <si>
    <r>
      <rPr>
        <sz val="14"/>
        <color rgb="FF000000"/>
        <rFont val="仿宋_GB2312"/>
        <charset val="134"/>
      </rPr>
      <t>科学函数计算器</t>
    </r>
  </si>
  <si>
    <t>FX-82ES PLUS</t>
  </si>
  <si>
    <r>
      <rPr>
        <sz val="14"/>
        <rFont val="仿宋_GB2312"/>
        <charset val="134"/>
      </rPr>
      <t>胶水</t>
    </r>
  </si>
  <si>
    <t>125ml</t>
  </si>
  <si>
    <r>
      <rPr>
        <sz val="14"/>
        <rFont val="仿宋_GB2312"/>
        <charset val="134"/>
      </rPr>
      <t>支</t>
    </r>
  </si>
  <si>
    <r>
      <rPr>
        <sz val="14"/>
        <color rgb="FF000000"/>
        <rFont val="仿宋_GB2312"/>
        <charset val="134"/>
      </rPr>
      <t>磁贴</t>
    </r>
  </si>
  <si>
    <r>
      <rPr>
        <sz val="14"/>
        <color rgb="FF000000"/>
        <rFont val="Times New Roman"/>
        <charset val="134"/>
      </rPr>
      <t>20cm</t>
    </r>
    <r>
      <rPr>
        <sz val="14"/>
        <color rgb="FF000000"/>
        <rFont val="仿宋_GB2312"/>
        <charset val="134"/>
      </rPr>
      <t>；蓝色</t>
    </r>
  </si>
  <si>
    <r>
      <rPr>
        <sz val="14"/>
        <color rgb="FF000000"/>
        <rFont val="仿宋_GB2312"/>
        <charset val="134"/>
      </rPr>
      <t>条</t>
    </r>
  </si>
  <si>
    <r>
      <rPr>
        <sz val="14"/>
        <color rgb="FF000000"/>
        <rFont val="仿宋_GB2312"/>
        <charset val="134"/>
      </rPr>
      <t>文件篮子</t>
    </r>
  </si>
  <si>
    <r>
      <rPr>
        <sz val="14"/>
        <rFont val="仿宋_GB2312"/>
        <charset val="134"/>
      </rPr>
      <t>剪刀</t>
    </r>
  </si>
  <si>
    <t>175mm</t>
  </si>
  <si>
    <r>
      <rPr>
        <sz val="14"/>
        <rFont val="仿宋_GB2312"/>
        <charset val="134"/>
      </rPr>
      <t>笔筒</t>
    </r>
  </si>
  <si>
    <r>
      <rPr>
        <sz val="14"/>
        <color rgb="FF000000"/>
        <rFont val="仿宋_GB2312"/>
        <charset val="134"/>
      </rPr>
      <t>国旗</t>
    </r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</si>
  <si>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</t>
    </r>
  </si>
  <si>
    <r>
      <rPr>
        <sz val="14"/>
        <color rgb="FF000000"/>
        <rFont val="仿宋_GB2312"/>
        <charset val="134"/>
      </rPr>
      <t>面</t>
    </r>
  </si>
  <si>
    <r>
      <rPr>
        <sz val="14"/>
        <rFont val="仿宋_GB2312"/>
        <charset val="134"/>
      </rPr>
      <t>红旗</t>
    </r>
  </si>
  <si>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</si>
  <si>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订书机</t>
    </r>
  </si>
  <si>
    <r>
      <rPr>
        <sz val="14"/>
        <color rgb="FF000000"/>
        <rFont val="仿宋_GB2312"/>
        <charset val="134"/>
      </rPr>
      <t>手握式，得力</t>
    </r>
    <r>
      <rPr>
        <sz val="14"/>
        <color rgb="FF000000"/>
        <rFont val="Times New Roman"/>
        <charset val="134"/>
      </rPr>
      <t>0346</t>
    </r>
  </si>
  <si>
    <r>
      <rPr>
        <sz val="14"/>
        <color rgb="FF000000"/>
        <rFont val="仿宋_GB2312"/>
        <charset val="134"/>
      </rPr>
      <t>订书钉</t>
    </r>
  </si>
  <si>
    <r>
      <rPr>
        <sz val="14"/>
        <color rgb="FF000000"/>
        <rFont val="Times New Roman"/>
        <charset val="134"/>
      </rPr>
      <t>24/6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</si>
  <si>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color rgb="FF000000"/>
        <rFont val="Times New Roman"/>
        <charset val="134"/>
      </rPr>
      <t>23/10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500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  <r>
      <rPr>
        <sz val="14"/>
        <color rgb="FF000000"/>
        <rFont val="Times New Roman"/>
        <charset val="134"/>
      </rPr>
      <t>;10</t>
    </r>
    <r>
      <rPr>
        <sz val="14"/>
        <color rgb="FF000000"/>
        <rFont val="仿宋_GB2312"/>
        <charset val="134"/>
      </rPr>
      <t>盒装</t>
    </r>
  </si>
  <si>
    <r>
      <rPr>
        <sz val="14"/>
        <color rgb="FF000000"/>
        <rFont val="Times New Roman"/>
        <charset val="134"/>
      </rPr>
      <t>10#</t>
    </r>
    <r>
      <rPr>
        <sz val="14"/>
        <color rgb="FF000000"/>
        <rFont val="仿宋_GB2312"/>
        <charset val="134"/>
      </rPr>
      <t>，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</si>
  <si>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color rgb="FF000000"/>
        <rFont val="仿宋_GB2312"/>
        <charset val="134"/>
      </rPr>
      <t>印台</t>
    </r>
  </si>
  <si>
    <r>
      <rPr>
        <sz val="14"/>
        <color rgb="FF000000"/>
        <rFont val="仿宋_GB2312"/>
        <charset val="134"/>
      </rPr>
      <t>朱肉；</t>
    </r>
    <r>
      <rPr>
        <sz val="14"/>
        <color rgb="FF000000"/>
        <rFont val="Times New Roman"/>
        <charset val="134"/>
      </rPr>
      <t>φ80mm</t>
    </r>
  </si>
  <si>
    <r>
      <rPr>
        <sz val="14"/>
        <color rgb="FF000000"/>
        <rFont val="仿宋_GB2312"/>
        <charset val="134"/>
      </rPr>
      <t>印油</t>
    </r>
  </si>
  <si>
    <t>40ml</t>
  </si>
  <si>
    <r>
      <rPr>
        <sz val="14"/>
        <color rgb="FF000000"/>
        <rFont val="仿宋_GB2312"/>
        <charset val="134"/>
      </rPr>
      <t>瓶</t>
    </r>
  </si>
  <si>
    <r>
      <rPr>
        <sz val="14"/>
        <color rgb="FF000000"/>
        <rFont val="仿宋_GB2312"/>
        <charset val="134"/>
      </rPr>
      <t>防割垫</t>
    </r>
  </si>
  <si>
    <r>
      <rPr>
        <sz val="14"/>
        <color rgb="FF000000"/>
        <rFont val="Times New Roman"/>
        <charset val="134"/>
      </rPr>
      <t>A3</t>
    </r>
    <r>
      <rPr>
        <sz val="14"/>
        <color rgb="FF000000"/>
        <rFont val="仿宋_GB2312"/>
        <charset val="134"/>
      </rPr>
      <t>大小防割垫</t>
    </r>
  </si>
  <si>
    <r>
      <rPr>
        <sz val="14"/>
        <color rgb="FF000000"/>
        <rFont val="仿宋_GB2312"/>
        <charset val="134"/>
      </rPr>
      <t>张</t>
    </r>
  </si>
  <si>
    <r>
      <rPr>
        <sz val="14"/>
        <color rgb="FF000000"/>
        <rFont val="仿宋_GB2312"/>
        <charset val="134"/>
      </rPr>
      <t>涂改液</t>
    </r>
  </si>
  <si>
    <t>12ml</t>
  </si>
  <si>
    <r>
      <rPr>
        <sz val="14"/>
        <color rgb="FF000000"/>
        <rFont val="仿宋_GB2312"/>
        <charset val="134"/>
      </rPr>
      <t>支</t>
    </r>
  </si>
  <si>
    <r>
      <rPr>
        <sz val="14"/>
        <color rgb="FF000000"/>
        <rFont val="仿宋_GB2312"/>
        <charset val="134"/>
      </rPr>
      <t>标签纸</t>
    </r>
  </si>
  <si>
    <r>
      <rPr>
        <sz val="14"/>
        <color rgb="FF000000"/>
        <rFont val="Times New Roman"/>
        <charset val="134"/>
      </rPr>
      <t xml:space="preserve">51*38mm </t>
    </r>
    <r>
      <rPr>
        <sz val="14"/>
        <color rgb="FF000000"/>
        <rFont val="仿宋_GB2312"/>
        <charset val="134"/>
      </rPr>
      <t>单中线；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张；</t>
    </r>
    <r>
      <rPr>
        <sz val="14"/>
        <color rgb="FF000000"/>
        <rFont val="Times New Roman"/>
        <charset val="134"/>
      </rPr>
      <t>58</t>
    </r>
    <r>
      <rPr>
        <sz val="14"/>
        <color rgb="FF000000"/>
        <rFont val="仿宋_GB2312"/>
        <charset val="134"/>
      </rPr>
      <t>张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包</t>
    </r>
  </si>
  <si>
    <r>
      <rPr>
        <sz val="14"/>
        <color rgb="FF000000"/>
        <rFont val="仿宋_GB2312"/>
        <charset val="134"/>
      </rPr>
      <t>抽杆夹</t>
    </r>
  </si>
  <si>
    <r>
      <rPr>
        <sz val="14"/>
        <color rgb="FF000000"/>
        <rFont val="Times New Roman"/>
        <charset val="134"/>
      </rPr>
      <t>9mm</t>
    </r>
    <r>
      <rPr>
        <sz val="14"/>
        <color rgb="FF000000"/>
        <rFont val="仿宋_GB2312"/>
        <charset val="134"/>
      </rPr>
      <t>，蓝色</t>
    </r>
  </si>
  <si>
    <r>
      <rPr>
        <sz val="14"/>
        <color rgb="FF000000"/>
        <rFont val="Times New Roman"/>
        <charset val="134"/>
      </rPr>
      <t>14mm</t>
    </r>
    <r>
      <rPr>
        <sz val="14"/>
        <color rgb="FF000000"/>
        <rFont val="仿宋_GB2312"/>
        <charset val="134"/>
      </rPr>
      <t>，蓝色</t>
    </r>
  </si>
  <si>
    <r>
      <rPr>
        <sz val="14"/>
        <color rgb="FF000000"/>
        <rFont val="Times New Roman"/>
        <charset val="134"/>
      </rPr>
      <t>25mm</t>
    </r>
    <r>
      <rPr>
        <sz val="14"/>
        <color rgb="FF000000"/>
        <rFont val="仿宋_GB2312"/>
        <charset val="134"/>
      </rPr>
      <t>，蓝色</t>
    </r>
  </si>
  <si>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号信封</t>
    </r>
  </si>
  <si>
    <r>
      <rPr>
        <sz val="14"/>
        <color rgb="FF000000"/>
        <rFont val="Times New Roman"/>
        <charset val="134"/>
      </rPr>
      <t>60</t>
    </r>
    <r>
      <rPr>
        <sz val="14"/>
        <color rgb="FF000000"/>
        <rFont val="仿宋_GB2312"/>
        <charset val="134"/>
      </rPr>
      <t>个装</t>
    </r>
  </si>
  <si>
    <r>
      <rPr>
        <sz val="14"/>
        <color rgb="FF000000"/>
        <rFont val="Times New Roman"/>
        <charset val="134"/>
      </rPr>
      <t>9</t>
    </r>
    <r>
      <rPr>
        <sz val="14"/>
        <color rgb="FF000000"/>
        <rFont val="仿宋_GB2312"/>
        <charset val="134"/>
      </rPr>
      <t>号信封</t>
    </r>
  </si>
  <si>
    <r>
      <rPr>
        <sz val="14"/>
        <color rgb="FF000000"/>
        <rFont val="Times New Roman"/>
        <charset val="134"/>
      </rPr>
      <t>40</t>
    </r>
    <r>
      <rPr>
        <sz val="14"/>
        <color rgb="FF000000"/>
        <rFont val="仿宋_GB2312"/>
        <charset val="134"/>
      </rPr>
      <t>个装</t>
    </r>
  </si>
  <si>
    <r>
      <rPr>
        <sz val="14"/>
        <color rgb="FF000000"/>
        <rFont val="仿宋_GB2312"/>
        <charset val="134"/>
      </rPr>
      <t>凭证封面</t>
    </r>
  </si>
  <si>
    <r>
      <rPr>
        <sz val="14"/>
        <color rgb="FF000000"/>
        <rFont val="仿宋_GB2312"/>
        <charset val="134"/>
      </rPr>
      <t>连背款；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规格；</t>
    </r>
    <r>
      <rPr>
        <sz val="14"/>
        <color rgb="FF000000"/>
        <rFont val="Times New Roman"/>
        <charset val="134"/>
      </rPr>
      <t>280g</t>
    </r>
    <r>
      <rPr>
        <sz val="14"/>
        <color rgb="FF000000"/>
        <rFont val="仿宋_GB2312"/>
        <charset val="134"/>
      </rPr>
      <t>牛皮纸；</t>
    </r>
    <r>
      <rPr>
        <sz val="14"/>
        <color rgb="FF000000"/>
        <rFont val="Times New Roman"/>
        <charset val="134"/>
      </rPr>
      <t>24mm</t>
    </r>
    <r>
      <rPr>
        <sz val="14"/>
        <color rgb="FF000000"/>
        <rFont val="仿宋_GB2312"/>
        <charset val="134"/>
      </rPr>
      <t>凭证厚度；</t>
    </r>
    <r>
      <rPr>
        <sz val="14"/>
        <color rgb="FF000000"/>
        <rFont val="Times New Roman"/>
        <charset val="134"/>
      </rPr>
      <t>50</t>
    </r>
    <r>
      <rPr>
        <sz val="14"/>
        <color rgb="FF000000"/>
        <rFont val="仿宋_GB2312"/>
        <charset val="134"/>
      </rPr>
      <t>个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套</t>
    </r>
  </si>
  <si>
    <r>
      <rPr>
        <sz val="14"/>
        <color rgb="FF000000"/>
        <rFont val="仿宋_GB2312"/>
        <charset val="134"/>
      </rPr>
      <t>套</t>
    </r>
  </si>
  <si>
    <r>
      <rPr>
        <sz val="14"/>
        <color rgb="FF000000"/>
        <rFont val="仿宋_GB2312"/>
        <charset val="134"/>
      </rPr>
      <t>档案袋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</si>
  <si>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规格；侧宽</t>
    </r>
    <r>
      <rPr>
        <sz val="14"/>
        <color rgb="FF000000"/>
        <rFont val="Times New Roman"/>
        <charset val="134"/>
      </rPr>
      <t>3cm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180g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</si>
  <si>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磁吸框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</si>
  <si>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带背胶磁性贴；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外框尺寸：</t>
    </r>
    <r>
      <rPr>
        <sz val="14"/>
        <color rgb="FF000000"/>
        <rFont val="Times New Roman"/>
        <charset val="134"/>
      </rPr>
      <t xml:space="preserve">325x238mm
</t>
    </r>
    <r>
      <rPr>
        <sz val="14"/>
        <color rgb="FF000000"/>
        <rFont val="仿宋_GB2312"/>
        <charset val="134"/>
      </rPr>
      <t>内纸尺寸：</t>
    </r>
    <r>
      <rPr>
        <sz val="14"/>
        <color rgb="FF000000"/>
        <rFont val="Times New Roman"/>
        <charset val="134"/>
      </rPr>
      <t>297x210mm</t>
    </r>
  </si>
  <si>
    <r>
      <rPr>
        <sz val="14"/>
        <color rgb="FF000000"/>
        <rFont val="仿宋_GB2312"/>
        <charset val="134"/>
      </rPr>
      <t>玻璃白板</t>
    </r>
  </si>
  <si>
    <r>
      <rPr>
        <sz val="14"/>
        <color rgb="FF000000"/>
        <rFont val="Times New Roman"/>
        <charset val="134"/>
      </rPr>
      <t>150*90cm</t>
    </r>
    <r>
      <rPr>
        <sz val="14"/>
        <color rgb="FF000000"/>
        <rFont val="仿宋_GB2312"/>
        <charset val="134"/>
      </rPr>
      <t>；磁性钢化玻璃带架子</t>
    </r>
  </si>
  <si>
    <r>
      <rPr>
        <sz val="14"/>
        <color rgb="FF000000"/>
        <rFont val="仿宋_GB2312"/>
        <charset val="134"/>
      </rPr>
      <t>卷尺</t>
    </r>
  </si>
  <si>
    <t>5m</t>
  </si>
  <si>
    <r>
      <rPr>
        <sz val="14"/>
        <color rgb="FF000000"/>
        <rFont val="仿宋_GB2312"/>
        <charset val="134"/>
      </rPr>
      <t>皮尺</t>
    </r>
  </si>
  <si>
    <t>50m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</si>
</sst>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  <scheme val="minor"/>
    </font>
    <font>
      <sz val="13"/>
      <name val="黑体"/>
      <charset val="0"/>
    </font>
    <font>
      <sz val="13"/>
      <color rgb="FF000000"/>
      <name val="黑体"/>
      <charset val="0"/>
    </font>
    <font>
      <sz val="14"/>
      <color rgb="FF000000"/>
      <name val="黑体"/>
      <charset val="0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png"/><Relationship Id="rId6" Type="http://schemas.openxmlformats.org/officeDocument/2006/relationships/image" Target="media/image7.jpeg"/><Relationship Id="rId59" Type="http://schemas.openxmlformats.org/officeDocument/2006/relationships/image" Target="media/image60.png"/><Relationship Id="rId58" Type="http://schemas.openxmlformats.org/officeDocument/2006/relationships/image" Target="media/image59.png"/><Relationship Id="rId57" Type="http://schemas.openxmlformats.org/officeDocument/2006/relationships/image" Target="media/image58.jpeg"/><Relationship Id="rId56" Type="http://schemas.openxmlformats.org/officeDocument/2006/relationships/image" Target="media/image57.png"/><Relationship Id="rId55" Type="http://schemas.openxmlformats.org/officeDocument/2006/relationships/image" Target="media/image56.png"/><Relationship Id="rId54" Type="http://schemas.openxmlformats.org/officeDocument/2006/relationships/image" Target="media/image55.png"/><Relationship Id="rId53" Type="http://schemas.openxmlformats.org/officeDocument/2006/relationships/image" Target="media/image54.jpeg"/><Relationship Id="rId52" Type="http://schemas.openxmlformats.org/officeDocument/2006/relationships/image" Target="media/image53.png"/><Relationship Id="rId51" Type="http://schemas.openxmlformats.org/officeDocument/2006/relationships/image" Target="media/image52.png"/><Relationship Id="rId50" Type="http://schemas.openxmlformats.org/officeDocument/2006/relationships/image" Target="media/image51.png"/><Relationship Id="rId5" Type="http://schemas.openxmlformats.org/officeDocument/2006/relationships/image" Target="media/image6.png"/><Relationship Id="rId49" Type="http://schemas.openxmlformats.org/officeDocument/2006/relationships/image" Target="media/image50.png"/><Relationship Id="rId48" Type="http://schemas.openxmlformats.org/officeDocument/2006/relationships/image" Target="media/image49.png"/><Relationship Id="rId47" Type="http://schemas.openxmlformats.org/officeDocument/2006/relationships/image" Target="media/image48.png"/><Relationship Id="rId46" Type="http://schemas.openxmlformats.org/officeDocument/2006/relationships/image" Target="media/image47.jpeg"/><Relationship Id="rId45" Type="http://schemas.openxmlformats.org/officeDocument/2006/relationships/image" Target="media/image46.png"/><Relationship Id="rId44" Type="http://schemas.openxmlformats.org/officeDocument/2006/relationships/image" Target="media/image45.png"/><Relationship Id="rId43" Type="http://schemas.openxmlformats.org/officeDocument/2006/relationships/image" Target="media/image44.png"/><Relationship Id="rId42" Type="http://schemas.openxmlformats.org/officeDocument/2006/relationships/image" Target="media/image43.png"/><Relationship Id="rId41" Type="http://schemas.openxmlformats.org/officeDocument/2006/relationships/image" Target="media/image42.png"/><Relationship Id="rId40" Type="http://schemas.openxmlformats.org/officeDocument/2006/relationships/image" Target="media/image41.png"/><Relationship Id="rId4" Type="http://schemas.openxmlformats.org/officeDocument/2006/relationships/image" Target="media/image5.jpe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png"/><Relationship Id="rId30" Type="http://schemas.openxmlformats.org/officeDocument/2006/relationships/image" Target="media/image31.png"/><Relationship Id="rId3" Type="http://schemas.openxmlformats.org/officeDocument/2006/relationships/image" Target="media/image4.png"/><Relationship Id="rId29" Type="http://schemas.openxmlformats.org/officeDocument/2006/relationships/image" Target="media/image30.png"/><Relationship Id="rId28" Type="http://schemas.openxmlformats.org/officeDocument/2006/relationships/image" Target="media/image29.png"/><Relationship Id="rId27" Type="http://schemas.openxmlformats.org/officeDocument/2006/relationships/image" Target="media/image28.jpeg"/><Relationship Id="rId26" Type="http://schemas.openxmlformats.org/officeDocument/2006/relationships/image" Target="media/image27.jpeg"/><Relationship Id="rId25" Type="http://schemas.openxmlformats.org/officeDocument/2006/relationships/image" Target="media/image26.pn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jpe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jpe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jpe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2" Type="http://schemas.openxmlformats.org/officeDocument/2006/relationships/image" Target="../media/image63.jpeg"/><Relationship Id="rId61" Type="http://schemas.openxmlformats.org/officeDocument/2006/relationships/image" Target="../media/image62.jpeg"/><Relationship Id="rId60" Type="http://schemas.openxmlformats.org/officeDocument/2006/relationships/image" Target="../media/image61.png"/><Relationship Id="rId6" Type="http://schemas.openxmlformats.org/officeDocument/2006/relationships/image" Target="../media/image7.jpeg"/><Relationship Id="rId59" Type="http://schemas.openxmlformats.org/officeDocument/2006/relationships/image" Target="../media/image60.png"/><Relationship Id="rId58" Type="http://schemas.openxmlformats.org/officeDocument/2006/relationships/image" Target="../media/image59.png"/><Relationship Id="rId57" Type="http://schemas.openxmlformats.org/officeDocument/2006/relationships/image" Target="../media/image58.jpeg"/><Relationship Id="rId56" Type="http://schemas.openxmlformats.org/officeDocument/2006/relationships/image" Target="../media/image57.png"/><Relationship Id="rId55" Type="http://schemas.openxmlformats.org/officeDocument/2006/relationships/image" Target="../media/image56.png"/><Relationship Id="rId54" Type="http://schemas.openxmlformats.org/officeDocument/2006/relationships/image" Target="../media/image55.png"/><Relationship Id="rId53" Type="http://schemas.openxmlformats.org/officeDocument/2006/relationships/image" Target="../media/image54.jpeg"/><Relationship Id="rId52" Type="http://schemas.openxmlformats.org/officeDocument/2006/relationships/image" Target="../media/image53.pn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6.png"/><Relationship Id="rId49" Type="http://schemas.openxmlformats.org/officeDocument/2006/relationships/image" Target="../media/image50.png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jpe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png"/><Relationship Id="rId4" Type="http://schemas.openxmlformats.org/officeDocument/2006/relationships/image" Target="../media/image5.jpeg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jpeg"/><Relationship Id="rId26" Type="http://schemas.openxmlformats.org/officeDocument/2006/relationships/image" Target="../media/image27.jpe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jpe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jpe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700405</xdr:colOff>
      <xdr:row>51</xdr:row>
      <xdr:rowOff>0</xdr:rowOff>
    </xdr:from>
    <xdr:to>
      <xdr:col>17</xdr:col>
      <xdr:colOff>709295</xdr:colOff>
      <xdr:row>51</xdr:row>
      <xdr:rowOff>10160</xdr:rowOff>
    </xdr:to>
    <xdr:pic>
      <xdr:nvPicPr>
        <xdr:cNvPr id="2" name="ID_E334B2E47DC64F81BC14906E48D1C6CE" descr="upload_post_object_v2_6606874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2190" y="45837475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467995</xdr:colOff>
      <xdr:row>50</xdr:row>
      <xdr:rowOff>152400</xdr:rowOff>
    </xdr:to>
    <xdr:pic>
      <xdr:nvPicPr>
        <xdr:cNvPr id="203" name="ID_6F58B16C9F86400887C1CCA60AD59CC9" descr="upload_post_object_v2_686633818"/>
        <xdr:cNvPicPr/>
      </xdr:nvPicPr>
      <xdr:blipFill>
        <a:blip r:embed="rId1"/>
        <a:stretch>
          <a:fillRect/>
        </a:stretch>
      </xdr:blipFill>
      <xdr:spPr>
        <a:xfrm>
          <a:off x="0" y="0"/>
          <a:ext cx="732599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207645</xdr:colOff>
      <xdr:row>4</xdr:row>
      <xdr:rowOff>37465</xdr:rowOff>
    </xdr:to>
    <xdr:pic>
      <xdr:nvPicPr>
        <xdr:cNvPr id="65" name="ID_EA70CC61E98C4F47B15910A6029C3622" descr="upload_post_object_v2_4266419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89344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158115</xdr:colOff>
      <xdr:row>4</xdr:row>
      <xdr:rowOff>37465</xdr:rowOff>
    </xdr:to>
    <xdr:pic>
      <xdr:nvPicPr>
        <xdr:cNvPr id="93" name="ID_550D360D415C4F6680E7D94D71D8F462" descr="upload_post_object_v2_0898130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0"/>
          <a:ext cx="84391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631190</xdr:colOff>
      <xdr:row>21</xdr:row>
      <xdr:rowOff>109855</xdr:rowOff>
    </xdr:to>
    <xdr:pic>
      <xdr:nvPicPr>
        <xdr:cNvPr id="199" name="ID_77A313E5BCCC40E9898AD1A0C8B2BBB7" descr="upload_post_object_v2_1224038563"/>
        <xdr:cNvPicPr/>
      </xdr:nvPicPr>
      <xdr:blipFill>
        <a:blip r:embed="rId4"/>
        <a:stretch>
          <a:fillRect/>
        </a:stretch>
      </xdr:blipFill>
      <xdr:spPr>
        <a:xfrm>
          <a:off x="0" y="0"/>
          <a:ext cx="2688590" cy="427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288290</xdr:colOff>
      <xdr:row>4</xdr:row>
      <xdr:rowOff>34925</xdr:rowOff>
    </xdr:to>
    <xdr:pic>
      <xdr:nvPicPr>
        <xdr:cNvPr id="208" name="ID_CD140AFC7C2C4362BE45C28E10388BCA" descr="upload_post_object_v2_1905290005"/>
        <xdr:cNvPicPr/>
      </xdr:nvPicPr>
      <xdr:blipFill>
        <a:blip r:embed="rId5"/>
        <a:stretch>
          <a:fillRect/>
        </a:stretch>
      </xdr:blipFill>
      <xdr:spPr>
        <a:xfrm>
          <a:off x="0" y="0"/>
          <a:ext cx="974090" cy="827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518160</xdr:colOff>
      <xdr:row>5</xdr:row>
      <xdr:rowOff>162560</xdr:rowOff>
    </xdr:to>
    <xdr:pic>
      <xdr:nvPicPr>
        <xdr:cNvPr id="76" name="ID_D0EDF9A98B114AE0A4FB540E9E3A6FF8" descr="upload_post_object_v2_545073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0"/>
          <a:ext cx="518160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4</xdr:row>
      <xdr:rowOff>37465</xdr:rowOff>
    </xdr:to>
    <xdr:pic>
      <xdr:nvPicPr>
        <xdr:cNvPr id="82" name="ID_3608BD8F4EB742DC9E5FB71CE56EEC6A" descr="upload_post_object_v2_42959289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413385</xdr:colOff>
      <xdr:row>3</xdr:row>
      <xdr:rowOff>123825</xdr:rowOff>
    </xdr:to>
    <xdr:pic>
      <xdr:nvPicPr>
        <xdr:cNvPr id="215" name="ID_F094569B9351482D8F01DD7CA232107C" descr="upload_post_object_v2_3249195137"/>
        <xdr:cNvPicPr/>
      </xdr:nvPicPr>
      <xdr:blipFill>
        <a:blip r:embed="rId8"/>
        <a:stretch>
          <a:fillRect/>
        </a:stretch>
      </xdr:blipFill>
      <xdr:spPr>
        <a:xfrm>
          <a:off x="0" y="0"/>
          <a:ext cx="1099185" cy="718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59055</xdr:colOff>
      <xdr:row>23</xdr:row>
      <xdr:rowOff>146685</xdr:rowOff>
    </xdr:to>
    <xdr:pic>
      <xdr:nvPicPr>
        <xdr:cNvPr id="200" name="ID_9A8DFF3BA24B424085863E429F4CA9D4" descr="upload_post_object_v2_3763639342"/>
        <xdr:cNvPicPr/>
      </xdr:nvPicPr>
      <xdr:blipFill>
        <a:blip r:embed="rId9"/>
        <a:stretch>
          <a:fillRect/>
        </a:stretch>
      </xdr:blipFill>
      <xdr:spPr>
        <a:xfrm>
          <a:off x="0" y="0"/>
          <a:ext cx="5545455" cy="470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419100</xdr:colOff>
      <xdr:row>30</xdr:row>
      <xdr:rowOff>180975</xdr:rowOff>
    </xdr:to>
    <xdr:pic>
      <xdr:nvPicPr>
        <xdr:cNvPr id="50" name="ID_69ADA250B16146C589FFC7016BF4CFAB" descr="upload_post_object_v2_901206432"/>
        <xdr:cNvPicPr/>
      </xdr:nvPicPr>
      <xdr:blipFill>
        <a:blip r:embed="rId10"/>
        <a:stretch>
          <a:fillRect/>
        </a:stretch>
      </xdr:blipFill>
      <xdr:spPr>
        <a:xfrm>
          <a:off x="0" y="0"/>
          <a:ext cx="5905500" cy="6124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576580</xdr:colOff>
      <xdr:row>4</xdr:row>
      <xdr:rowOff>37465</xdr:rowOff>
    </xdr:to>
    <xdr:pic>
      <xdr:nvPicPr>
        <xdr:cNvPr id="68" name="ID_1A439D2A249946DC8A0014EF59B1F758" descr="upload_post_object_v2_5311119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0"/>
          <a:ext cx="126238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209550</xdr:colOff>
      <xdr:row>27</xdr:row>
      <xdr:rowOff>99060</xdr:rowOff>
    </xdr:to>
    <xdr:pic>
      <xdr:nvPicPr>
        <xdr:cNvPr id="53" name="ID_803971EDAD3346F39A007C3725F33401" descr="upload_post_object_v2_2425190656"/>
        <xdr:cNvPicPr/>
      </xdr:nvPicPr>
      <xdr:blipFill>
        <a:blip r:embed="rId12"/>
        <a:stretch>
          <a:fillRect/>
        </a:stretch>
      </xdr:blipFill>
      <xdr:spPr>
        <a:xfrm>
          <a:off x="0" y="0"/>
          <a:ext cx="6381750" cy="544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36195</xdr:colOff>
      <xdr:row>4</xdr:row>
      <xdr:rowOff>37465</xdr:rowOff>
    </xdr:to>
    <xdr:pic>
      <xdr:nvPicPr>
        <xdr:cNvPr id="69" name="ID_98CF17B231134BADBF2FDE4833510860" descr="upload_post_object_v2_5923967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0"/>
          <a:ext cx="72199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12</xdr:row>
      <xdr:rowOff>35560</xdr:rowOff>
    </xdr:to>
    <xdr:pic>
      <xdr:nvPicPr>
        <xdr:cNvPr id="58" name="ID_2349BE870D86458BB8C70A6F265E9C61" descr="upload_post_object_v2_4286428816"/>
        <xdr:cNvPicPr/>
      </xdr:nvPicPr>
      <xdr:blipFill>
        <a:blip r:embed="rId14"/>
        <a:stretch>
          <a:fillRect/>
        </a:stretch>
      </xdr:blipFill>
      <xdr:spPr>
        <a:xfrm>
          <a:off x="0" y="0"/>
          <a:ext cx="1651000" cy="241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34925</xdr:colOff>
      <xdr:row>4</xdr:row>
      <xdr:rowOff>37465</xdr:rowOff>
    </xdr:to>
    <xdr:pic>
      <xdr:nvPicPr>
        <xdr:cNvPr id="71" name="ID_47E6DCF8B2354BA496CBF802CABF45A5" descr="upload_post_object_v2_56527990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0"/>
          <a:ext cx="72072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143510</xdr:rowOff>
    </xdr:to>
    <xdr:pic>
      <xdr:nvPicPr>
        <xdr:cNvPr id="204" name="ID_7E9E5FCAF8F94630B64FF04AD22044C5" descr="upload_post_object_v2_4056176042"/>
        <xdr:cNvPicPr/>
      </xdr:nvPicPr>
      <xdr:blipFill>
        <a:blip r:embed="rId15"/>
        <a:stretch>
          <a:fillRect/>
        </a:stretch>
      </xdr:blipFill>
      <xdr:spPr>
        <a:xfrm>
          <a:off x="0" y="0"/>
          <a:ext cx="1295400" cy="935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4</xdr:row>
      <xdr:rowOff>37465</xdr:rowOff>
    </xdr:to>
    <xdr:pic>
      <xdr:nvPicPr>
        <xdr:cNvPr id="74" name="ID_7EA54DCF412748789B73B7283AF18B2F" descr="upload_post_object_v2_44103415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40005</xdr:rowOff>
    </xdr:to>
    <xdr:pic>
      <xdr:nvPicPr>
        <xdr:cNvPr id="205" name="ID_939CCA1E367E47FCA0BE2E4DA6AE233E" descr="upload_post_object_v2_2303978867"/>
        <xdr:cNvPicPr/>
      </xdr:nvPicPr>
      <xdr:blipFill>
        <a:blip r:embed="rId17"/>
        <a:stretch>
          <a:fillRect/>
        </a:stretch>
      </xdr:blipFill>
      <xdr:spPr>
        <a:xfrm>
          <a:off x="0" y="0"/>
          <a:ext cx="1028700" cy="832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145415</xdr:colOff>
      <xdr:row>4</xdr:row>
      <xdr:rowOff>33655</xdr:rowOff>
    </xdr:to>
    <xdr:pic>
      <xdr:nvPicPr>
        <xdr:cNvPr id="88" name="ID_F2E05EF832B9462FB184471DB7522873" descr="upload_post_object_v2_56978240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0" y="0"/>
          <a:ext cx="83121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506095</xdr:colOff>
      <xdr:row>19</xdr:row>
      <xdr:rowOff>138430</xdr:rowOff>
    </xdr:to>
    <xdr:pic>
      <xdr:nvPicPr>
        <xdr:cNvPr id="43" name="ID_07B9E707DE7342D38905424B0C192C05" descr="upload_post_object_v2_3178184218"/>
        <xdr:cNvPicPr/>
      </xdr:nvPicPr>
      <xdr:blipFill>
        <a:blip r:embed="rId19"/>
        <a:stretch>
          <a:fillRect/>
        </a:stretch>
      </xdr:blipFill>
      <xdr:spPr>
        <a:xfrm>
          <a:off x="0" y="0"/>
          <a:ext cx="3935095" cy="3902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680085</xdr:colOff>
      <xdr:row>3</xdr:row>
      <xdr:rowOff>161925</xdr:rowOff>
    </xdr:to>
    <xdr:pic>
      <xdr:nvPicPr>
        <xdr:cNvPr id="209" name="ID_598B7B81BC2343F5A64EF1ADF9B75EF7" descr="upload_post_object_v2_647232868"/>
        <xdr:cNvPicPr/>
      </xdr:nvPicPr>
      <xdr:blipFill>
        <a:blip r:embed="rId20"/>
        <a:stretch>
          <a:fillRect/>
        </a:stretch>
      </xdr:blipFill>
      <xdr:spPr>
        <a:xfrm>
          <a:off x="0" y="0"/>
          <a:ext cx="680085" cy="756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192405</xdr:colOff>
      <xdr:row>29</xdr:row>
      <xdr:rowOff>127000</xdr:rowOff>
    </xdr:to>
    <xdr:pic>
      <xdr:nvPicPr>
        <xdr:cNvPr id="97" name="ID_A1439944358C47E894AAF2079AD20AE4" descr="upload_post_object_v2_2734080848"/>
        <xdr:cNvPicPr/>
      </xdr:nvPicPr>
      <xdr:blipFill>
        <a:blip r:embed="rId21"/>
        <a:stretch>
          <a:fillRect/>
        </a:stretch>
      </xdr:blipFill>
      <xdr:spPr>
        <a:xfrm>
          <a:off x="0" y="0"/>
          <a:ext cx="5678805" cy="5872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145415</xdr:colOff>
      <xdr:row>4</xdr:row>
      <xdr:rowOff>37465</xdr:rowOff>
    </xdr:to>
    <xdr:pic>
      <xdr:nvPicPr>
        <xdr:cNvPr id="77" name="ID_4FD20E33D325428099DAB4F248F0FBDB" descr="upload_post_object_v2_51531596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121285</xdr:colOff>
      <xdr:row>4</xdr:row>
      <xdr:rowOff>37465</xdr:rowOff>
    </xdr:to>
    <xdr:pic>
      <xdr:nvPicPr>
        <xdr:cNvPr id="75" name="ID_49D0ECE922FC46F5B82B16EDF1A28F25" descr="upload_post_object_v2_99235528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0"/>
          <a:ext cx="80708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473710</xdr:colOff>
      <xdr:row>4</xdr:row>
      <xdr:rowOff>73025</xdr:rowOff>
    </xdr:to>
    <xdr:pic>
      <xdr:nvPicPr>
        <xdr:cNvPr id="206" name="ID_7E7035C5958844DAB57A7AFA1589F7A0" descr="upload_post_object_v2_1297915221"/>
        <xdr:cNvPicPr/>
      </xdr:nvPicPr>
      <xdr:blipFill>
        <a:blip r:embed="rId24"/>
        <a:stretch>
          <a:fillRect/>
        </a:stretch>
      </xdr:blipFill>
      <xdr:spPr>
        <a:xfrm>
          <a:off x="0" y="0"/>
          <a:ext cx="1159510" cy="865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4</xdr:row>
      <xdr:rowOff>37465</xdr:rowOff>
    </xdr:to>
    <xdr:pic>
      <xdr:nvPicPr>
        <xdr:cNvPr id="66" name="ID_34AE0FA58A3645BD8C4972EEF0C47D92" descr="upload_post_object_v2_97290271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397510</xdr:colOff>
      <xdr:row>19</xdr:row>
      <xdr:rowOff>73025</xdr:rowOff>
    </xdr:to>
    <xdr:pic>
      <xdr:nvPicPr>
        <xdr:cNvPr id="46" name="ID_ADAB2ACC72D54D278D43F4CAE6BDFC8D" descr="upload_post_object_v2_2702259323"/>
        <xdr:cNvPicPr/>
      </xdr:nvPicPr>
      <xdr:blipFill>
        <a:blip r:embed="rId26"/>
        <a:stretch>
          <a:fillRect/>
        </a:stretch>
      </xdr:blipFill>
      <xdr:spPr>
        <a:xfrm>
          <a:off x="0" y="0"/>
          <a:ext cx="3826510" cy="3837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506095</xdr:colOff>
      <xdr:row>19</xdr:row>
      <xdr:rowOff>160020</xdr:rowOff>
    </xdr:to>
    <xdr:pic>
      <xdr:nvPicPr>
        <xdr:cNvPr id="44" name="ID_6FFB323B0C754A009AF1096BBCBA595B" descr="upload_post_object_v2_2705741801"/>
        <xdr:cNvPicPr/>
      </xdr:nvPicPr>
      <xdr:blipFill>
        <a:blip r:embed="rId27"/>
        <a:stretch>
          <a:fillRect/>
        </a:stretch>
      </xdr:blipFill>
      <xdr:spPr>
        <a:xfrm>
          <a:off x="0" y="0"/>
          <a:ext cx="3935095" cy="392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140335</xdr:colOff>
      <xdr:row>4</xdr:row>
      <xdr:rowOff>37465</xdr:rowOff>
    </xdr:to>
    <xdr:pic>
      <xdr:nvPicPr>
        <xdr:cNvPr id="78" name="ID_E5DAD893B07D43B88287EB70DC149FBD" descr="upload_post_object_v2_32386594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0" y="0"/>
          <a:ext cx="82613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125095</xdr:colOff>
      <xdr:row>4</xdr:row>
      <xdr:rowOff>51435</xdr:rowOff>
    </xdr:to>
    <xdr:pic>
      <xdr:nvPicPr>
        <xdr:cNvPr id="210" name="ID_8EEAA9AA2DFC4AAA80FDF5029C7A2FC9" descr="upload_post_object_v2_1061448969"/>
        <xdr:cNvPicPr/>
      </xdr:nvPicPr>
      <xdr:blipFill>
        <a:blip r:embed="rId29"/>
        <a:stretch>
          <a:fillRect/>
        </a:stretch>
      </xdr:blipFill>
      <xdr:spPr>
        <a:xfrm>
          <a:off x="0" y="0"/>
          <a:ext cx="810895" cy="843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4</xdr:row>
      <xdr:rowOff>37465</xdr:rowOff>
    </xdr:to>
    <xdr:pic>
      <xdr:nvPicPr>
        <xdr:cNvPr id="90" name="ID_C3BC4B96649B4C54B60BF3ED54563659" descr="upload_post_object_v2_55630564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4</xdr:row>
      <xdr:rowOff>37465</xdr:rowOff>
    </xdr:to>
    <xdr:pic>
      <xdr:nvPicPr>
        <xdr:cNvPr id="85" name="ID_0162CD5347124E35AA197D4EE3D11F05" descr="upload_post_object_v2_25654130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0" y="0"/>
          <a:ext cx="91122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260350</xdr:colOff>
      <xdr:row>4</xdr:row>
      <xdr:rowOff>37465</xdr:rowOff>
    </xdr:to>
    <xdr:pic>
      <xdr:nvPicPr>
        <xdr:cNvPr id="94" name="ID_149ECEE81C4B4FF6999C0EB4789B2091" descr="upload_post_object_v2_29454938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260350</xdr:colOff>
      <xdr:row>4</xdr:row>
      <xdr:rowOff>37465</xdr:rowOff>
    </xdr:to>
    <xdr:pic>
      <xdr:nvPicPr>
        <xdr:cNvPr id="81" name="ID_B43190D010134E3583CB4507F03068B4" descr="upload_post_object_v2_86344703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359410</xdr:colOff>
      <xdr:row>3</xdr:row>
      <xdr:rowOff>85725</xdr:rowOff>
    </xdr:to>
    <xdr:pic>
      <xdr:nvPicPr>
        <xdr:cNvPr id="214" name="ID_CD27ED6D166A4129BF4E4B48F5E798D3" descr="upload_post_object_v2_1360713557"/>
        <xdr:cNvPicPr/>
      </xdr:nvPicPr>
      <xdr:blipFill>
        <a:blip r:embed="rId33"/>
        <a:stretch>
          <a:fillRect/>
        </a:stretch>
      </xdr:blipFill>
      <xdr:spPr>
        <a:xfrm>
          <a:off x="0" y="0"/>
          <a:ext cx="1045210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145415</xdr:colOff>
      <xdr:row>4</xdr:row>
      <xdr:rowOff>37465</xdr:rowOff>
    </xdr:to>
    <xdr:pic>
      <xdr:nvPicPr>
        <xdr:cNvPr id="92" name="ID_68F23DEBE37243EFA7A704A16F1FCC05" descr="upload_post_object_v2_24672524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248285</xdr:colOff>
      <xdr:row>4</xdr:row>
      <xdr:rowOff>37465</xdr:rowOff>
    </xdr:to>
    <xdr:pic>
      <xdr:nvPicPr>
        <xdr:cNvPr id="80" name="ID_FAAC866B52D54633BCA68B882E807ACF" descr="upload_post_object_v2_6658946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0" y="0"/>
          <a:ext cx="93408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184785</xdr:colOff>
      <xdr:row>4</xdr:row>
      <xdr:rowOff>138430</xdr:rowOff>
    </xdr:to>
    <xdr:pic>
      <xdr:nvPicPr>
        <xdr:cNvPr id="213" name="ID_2D73C60EAD9542E1A1301356B1BFBCAC" descr="upload_post_object_v2_169738929"/>
        <xdr:cNvPicPr/>
      </xdr:nvPicPr>
      <xdr:blipFill>
        <a:blip r:embed="rId36"/>
        <a:stretch>
          <a:fillRect/>
        </a:stretch>
      </xdr:blipFill>
      <xdr:spPr>
        <a:xfrm>
          <a:off x="0" y="0"/>
          <a:ext cx="870585" cy="930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60960</xdr:colOff>
      <xdr:row>4</xdr:row>
      <xdr:rowOff>37465</xdr:rowOff>
    </xdr:to>
    <xdr:pic>
      <xdr:nvPicPr>
        <xdr:cNvPr id="87" name="ID_F8A0AC40090B4C61A6EB0F43A6E81AFA" descr="upload_post_object_v2_73857707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0" y="0"/>
          <a:ext cx="74676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428625</xdr:colOff>
      <xdr:row>26</xdr:row>
      <xdr:rowOff>49530</xdr:rowOff>
    </xdr:to>
    <xdr:pic>
      <xdr:nvPicPr>
        <xdr:cNvPr id="45" name="ID_9CC355FB4E0B4DA092AA7771CD0E8219" descr="upload_post_object_v2_417114835"/>
        <xdr:cNvPicPr/>
      </xdr:nvPicPr>
      <xdr:blipFill>
        <a:blip r:embed="rId38"/>
        <a:stretch>
          <a:fillRect/>
        </a:stretch>
      </xdr:blipFill>
      <xdr:spPr>
        <a:xfrm>
          <a:off x="0" y="0"/>
          <a:ext cx="5229225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4</xdr:row>
      <xdr:rowOff>37465</xdr:rowOff>
    </xdr:to>
    <xdr:pic>
      <xdr:nvPicPr>
        <xdr:cNvPr id="55" name="ID_050950C7B9E441BFA5B33BCA00F0F306" descr="upload_post_object_v2_59528219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0" y="0"/>
          <a:ext cx="126619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264795</xdr:colOff>
      <xdr:row>4</xdr:row>
      <xdr:rowOff>37465</xdr:rowOff>
    </xdr:to>
    <xdr:pic>
      <xdr:nvPicPr>
        <xdr:cNvPr id="64" name="ID_1E860BF9E8B54489BD7F32CBFF5678B5" descr="upload_post_object_v2_97338604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0" y="0"/>
          <a:ext cx="95059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201295</xdr:colOff>
      <xdr:row>3</xdr:row>
      <xdr:rowOff>184150</xdr:rowOff>
    </xdr:to>
    <xdr:pic>
      <xdr:nvPicPr>
        <xdr:cNvPr id="212" name="ID_7B4F42D70E384E7C824D19E70F0BE14A" descr="upload_post_object_v2_4092341528"/>
        <xdr:cNvPicPr/>
      </xdr:nvPicPr>
      <xdr:blipFill>
        <a:blip r:embed="rId41"/>
        <a:stretch>
          <a:fillRect/>
        </a:stretch>
      </xdr:blipFill>
      <xdr:spPr>
        <a:xfrm>
          <a:off x="0" y="0"/>
          <a:ext cx="887095" cy="7785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109220</xdr:colOff>
      <xdr:row>4</xdr:row>
      <xdr:rowOff>37465</xdr:rowOff>
    </xdr:to>
    <xdr:pic>
      <xdr:nvPicPr>
        <xdr:cNvPr id="79" name="ID_5E2FD7D02CEC49068586D7A7058D8483" descr="upload_post_object_v2_14179677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0" y="0"/>
          <a:ext cx="79502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4</xdr:row>
      <xdr:rowOff>37465</xdr:rowOff>
    </xdr:to>
    <xdr:pic>
      <xdr:nvPicPr>
        <xdr:cNvPr id="62" name="ID_8BE43D6ABC4444F6A7C285B3653AF0F5" descr="upload_post_object_v2_19097526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205105</xdr:colOff>
      <xdr:row>4</xdr:row>
      <xdr:rowOff>37465</xdr:rowOff>
    </xdr:to>
    <xdr:pic>
      <xdr:nvPicPr>
        <xdr:cNvPr id="61" name="ID_5005B99D2B7B461C9AFE17D74DC08C33" descr="upload_post_object_v2_59732291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0"/>
          <a:ext cx="89090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136525</xdr:colOff>
      <xdr:row>4</xdr:row>
      <xdr:rowOff>37465</xdr:rowOff>
    </xdr:to>
    <xdr:pic>
      <xdr:nvPicPr>
        <xdr:cNvPr id="60" name="ID_32FFCFC3D53B412CB8347C1276350EAB" descr="upload_post_object_v2_753490530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0" y="0"/>
          <a:ext cx="82232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582295</xdr:colOff>
      <xdr:row>16</xdr:row>
      <xdr:rowOff>106680</xdr:rowOff>
    </xdr:to>
    <xdr:pic>
      <xdr:nvPicPr>
        <xdr:cNvPr id="109" name="ID_E8D2768DCF17489D9982A1E1E20E9E1F" descr="upload_post_object_v2_112278003"/>
        <xdr:cNvPicPr/>
      </xdr:nvPicPr>
      <xdr:blipFill>
        <a:blip r:embed="rId46"/>
        <a:stretch>
          <a:fillRect/>
        </a:stretch>
      </xdr:blipFill>
      <xdr:spPr>
        <a:xfrm>
          <a:off x="0" y="0"/>
          <a:ext cx="3325495" cy="327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262255</xdr:colOff>
      <xdr:row>4</xdr:row>
      <xdr:rowOff>37465</xdr:rowOff>
    </xdr:to>
    <xdr:pic>
      <xdr:nvPicPr>
        <xdr:cNvPr id="54" name="ID_B36D69CE6D7C4B5888CC590F2268A49B" descr="upload_post_object_v2_02063222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0" y="0"/>
          <a:ext cx="94805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652145</xdr:colOff>
      <xdr:row>15</xdr:row>
      <xdr:rowOff>25400</xdr:rowOff>
    </xdr:to>
    <xdr:pic>
      <xdr:nvPicPr>
        <xdr:cNvPr id="152" name="ID_DD5B11897F464972B3E8B71DE10D4DC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4474825" y="36708715"/>
          <a:ext cx="2023745" cy="299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</xdr:colOff>
      <xdr:row>4</xdr:row>
      <xdr:rowOff>37465</xdr:rowOff>
    </xdr:to>
    <xdr:pic>
      <xdr:nvPicPr>
        <xdr:cNvPr id="57" name="ID_90A305A9B1924CDF96C5B527413E0A93" descr="upload_post_object_v2_06612369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0" y="0"/>
          <a:ext cx="77343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406400</xdr:colOff>
      <xdr:row>4</xdr:row>
      <xdr:rowOff>37465</xdr:rowOff>
    </xdr:to>
    <xdr:pic>
      <xdr:nvPicPr>
        <xdr:cNvPr id="56" name="ID_18124C9A3DB547379227A64BA32D44D2" descr="upload_post_object_v2_07793488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0" y="0"/>
          <a:ext cx="109220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154940</xdr:colOff>
      <xdr:row>4</xdr:row>
      <xdr:rowOff>37465</xdr:rowOff>
    </xdr:to>
    <xdr:pic>
      <xdr:nvPicPr>
        <xdr:cNvPr id="86" name="ID_1C20650960F040269DC550668571075C" descr="upload_post_object_v2_65569380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0" y="0"/>
          <a:ext cx="84074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170815</xdr:rowOff>
    </xdr:to>
    <xdr:pic>
      <xdr:nvPicPr>
        <xdr:cNvPr id="220" name="ID_1BB855AE82564907BB935DE89764ADEE" descr="upload_post_object_v2_2757193796"/>
        <xdr:cNvPicPr/>
      </xdr:nvPicPr>
      <xdr:blipFill>
        <a:blip r:embed="rId52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3</xdr:row>
      <xdr:rowOff>186690</xdr:rowOff>
    </xdr:to>
    <xdr:pic>
      <xdr:nvPicPr>
        <xdr:cNvPr id="95" name="ID_F5C940B57645474EA2DEFBE573CCAC5D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0" y="0"/>
          <a:ext cx="79629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310515</xdr:colOff>
      <xdr:row>4</xdr:row>
      <xdr:rowOff>13335</xdr:rowOff>
    </xdr:to>
    <xdr:pic>
      <xdr:nvPicPr>
        <xdr:cNvPr id="222" name="ID_96DF13BFBB7D4C748B9B91BA4B0B98E5" descr="upload_post_object_v2_3800098208"/>
        <xdr:cNvPicPr/>
      </xdr:nvPicPr>
      <xdr:blipFill>
        <a:blip r:embed="rId54"/>
        <a:stretch>
          <a:fillRect/>
        </a:stretch>
      </xdr:blipFill>
      <xdr:spPr>
        <a:xfrm>
          <a:off x="0" y="0"/>
          <a:ext cx="996315" cy="805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4</xdr:row>
      <xdr:rowOff>7620</xdr:rowOff>
    </xdr:to>
    <xdr:pic>
      <xdr:nvPicPr>
        <xdr:cNvPr id="223" name="ID_937D4C54EA8344458916575D94A99A1D" descr="upload_post_object_v2_1504245219"/>
        <xdr:cNvPicPr/>
      </xdr:nvPicPr>
      <xdr:blipFill>
        <a:blip r:embed="rId55"/>
        <a:stretch>
          <a:fillRect/>
        </a:stretch>
      </xdr:blipFill>
      <xdr:spPr>
        <a:xfrm>
          <a:off x="0" y="0"/>
          <a:ext cx="11430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550545</xdr:colOff>
      <xdr:row>4</xdr:row>
      <xdr:rowOff>37465</xdr:rowOff>
    </xdr:to>
    <xdr:pic>
      <xdr:nvPicPr>
        <xdr:cNvPr id="67" name="ID_75008B2BAAF14259BE37B18F5EF8E0B7" descr="upload_post_object_v2_02253079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0" y="0"/>
          <a:ext cx="55054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682625</xdr:colOff>
      <xdr:row>50</xdr:row>
      <xdr:rowOff>152400</xdr:rowOff>
    </xdr:to>
    <xdr:pic>
      <xdr:nvPicPr>
        <xdr:cNvPr id="48" name="ID_02E8D926644A48CA96FD6D96C7C35A1E" descr="upload_post_object_v2_1852529332"/>
        <xdr:cNvPicPr/>
      </xdr:nvPicPr>
      <xdr:blipFill>
        <a:blip r:embed="rId57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241935</xdr:colOff>
      <xdr:row>4</xdr:row>
      <xdr:rowOff>37465</xdr:rowOff>
    </xdr:to>
    <xdr:pic>
      <xdr:nvPicPr>
        <xdr:cNvPr id="91" name="ID_4BD38E1425734DAFA9D8AFFE0710D494" descr="upload_post_object_v2_66792048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0" y="0"/>
          <a:ext cx="92773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617855</xdr:colOff>
      <xdr:row>5</xdr:row>
      <xdr:rowOff>66040</xdr:rowOff>
    </xdr:to>
    <xdr:pic>
      <xdr:nvPicPr>
        <xdr:cNvPr id="52" name="ID_D49641E3622C445BB29700CC76498468" descr="upload_post_object_v2_08782216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0" y="0"/>
          <a:ext cx="130365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588645</xdr:colOff>
      <xdr:row>3</xdr:row>
      <xdr:rowOff>34925</xdr:rowOff>
    </xdr:to>
    <xdr:pic>
      <xdr:nvPicPr>
        <xdr:cNvPr id="51" name="ID_0E582228F9E54B8AA14BDF0BBAF520BB" descr="upload_post_object_v2_05436163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0" y="0"/>
          <a:ext cx="127444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170815</xdr:rowOff>
    </xdr:to>
    <xdr:pic>
      <xdr:nvPicPr>
        <xdr:cNvPr id="221" name="ID_F6C692A9C0C44D1A80F8DC3C0FCCA318" descr="upload_post_object_v2_4209456470"/>
        <xdr:cNvPicPr/>
      </xdr:nvPicPr>
      <xdr:blipFill>
        <a:blip r:embed="rId52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36195</xdr:colOff>
      <xdr:row>18</xdr:row>
      <xdr:rowOff>116840</xdr:rowOff>
    </xdr:to>
    <xdr:pic>
      <xdr:nvPicPr>
        <xdr:cNvPr id="2" name="ID_BE9E7E482C5B44B491FD91AA9E884675" descr="upload_post_object_v2_3389669018"/>
        <xdr:cNvPicPr/>
      </xdr:nvPicPr>
      <xdr:blipFill>
        <a:blip r:embed="rId61"/>
        <a:stretch>
          <a:fillRect/>
        </a:stretch>
      </xdr:blipFill>
      <xdr:spPr>
        <a:xfrm>
          <a:off x="0" y="0"/>
          <a:ext cx="3465195" cy="368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387985</xdr:colOff>
      <xdr:row>26</xdr:row>
      <xdr:rowOff>122555</xdr:rowOff>
    </xdr:to>
    <xdr:pic>
      <xdr:nvPicPr>
        <xdr:cNvPr id="3" name="ID_1A7137CEE5764FCAB3911392B854A17A" descr="upload_post_object_v2_458382268"/>
        <xdr:cNvPicPr/>
      </xdr:nvPicPr>
      <xdr:blipFill>
        <a:blip r:embed="rId62"/>
        <a:stretch>
          <a:fillRect/>
        </a:stretch>
      </xdr:blipFill>
      <xdr:spPr>
        <a:xfrm>
          <a:off x="0" y="0"/>
          <a:ext cx="5188585" cy="527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1"/>
  <sheetViews>
    <sheetView tabSelected="1" zoomScale="70" zoomScaleNormal="70" workbookViewId="0">
      <pane ySplit="2" topLeftCell="A3" activePane="bottomLeft" state="frozen"/>
      <selection/>
      <selection pane="bottomLeft" activeCell="F74" sqref="F74"/>
    </sheetView>
  </sheetViews>
  <sheetFormatPr defaultColWidth="11" defaultRowHeight="46.75" customHeight="1"/>
  <cols>
    <col min="1" max="1" width="5.60833333333333" style="1" customWidth="1"/>
    <col min="2" max="2" width="14.375" style="4" customWidth="1"/>
    <col min="3" max="3" width="36.225" style="5" customWidth="1"/>
    <col min="4" max="4" width="6.6" style="1" customWidth="1"/>
    <col min="5" max="5" width="7.34166666666667" style="1" customWidth="1"/>
    <col min="6" max="6" width="7.05" style="1" customWidth="1"/>
    <col min="7" max="7" width="5.175" style="1" customWidth="1"/>
    <col min="8" max="8" width="7.04166666666667" style="1" customWidth="1"/>
    <col min="9" max="12" width="8.18333333333333" style="1" customWidth="1"/>
    <col min="13" max="16" width="6.625" style="1" customWidth="1"/>
    <col min="17" max="17" width="5.44166666666667" style="1" customWidth="1"/>
    <col min="18" max="18" width="22.8333333333333" style="1" customWidth="1"/>
    <col min="19" max="16384" width="11" style="1"/>
  </cols>
  <sheetData>
    <row r="1" ht="69.5" customHeight="1" spans="1:19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6" t="s">
        <v>16</v>
      </c>
      <c r="R1" s="19" t="s">
        <v>17</v>
      </c>
      <c r="S1" s="19" t="s">
        <v>18</v>
      </c>
    </row>
    <row r="2" ht="70" customHeight="1" spans="1:19">
      <c r="A2" s="10">
        <f>SUBTOTAL(103,$B$1:B1)*1</f>
        <v>1</v>
      </c>
      <c r="B2" s="10" t="s">
        <v>19</v>
      </c>
      <c r="C2" s="10" t="s">
        <v>20</v>
      </c>
      <c r="D2" s="10">
        <f>SUM(E2:L2)+SUM(M2:P2)</f>
        <v>26</v>
      </c>
      <c r="E2" s="10"/>
      <c r="F2" s="10"/>
      <c r="G2" s="10">
        <v>15</v>
      </c>
      <c r="H2" s="10">
        <v>2</v>
      </c>
      <c r="I2" s="10"/>
      <c r="J2" s="10"/>
      <c r="K2" s="10">
        <v>4</v>
      </c>
      <c r="L2" s="10"/>
      <c r="M2" s="10"/>
      <c r="N2" s="10"/>
      <c r="O2" s="10"/>
      <c r="P2" s="10">
        <v>5</v>
      </c>
      <c r="Q2" s="10" t="s">
        <v>21</v>
      </c>
      <c r="R2" s="20" t="str">
        <f>_xlfn.DISPIMG("ID_6FFB323B0C754A009AF1096BBCBA595B",1)</f>
        <v>=DISPIMG("ID_6FFB323B0C754A009AF1096BBCBA595B",1)</v>
      </c>
      <c r="S2" s="10"/>
    </row>
    <row r="3" ht="70" customHeight="1" spans="1:19">
      <c r="A3" s="10">
        <f>SUBTOTAL(103,$B$1:B2)*1</f>
        <v>2</v>
      </c>
      <c r="B3" s="10" t="s">
        <v>22</v>
      </c>
      <c r="C3" s="11" t="s">
        <v>23</v>
      </c>
      <c r="D3" s="10">
        <f>SUM(E3:L3)+SUM(M3:P3)</f>
        <v>19</v>
      </c>
      <c r="E3" s="10"/>
      <c r="F3" s="10"/>
      <c r="G3" s="10">
        <v>15</v>
      </c>
      <c r="H3" s="10">
        <v>1</v>
      </c>
      <c r="I3" s="10"/>
      <c r="J3" s="10"/>
      <c r="K3" s="10">
        <v>1</v>
      </c>
      <c r="L3" s="10"/>
      <c r="M3" s="10"/>
      <c r="N3" s="10"/>
      <c r="O3" s="10"/>
      <c r="P3" s="10">
        <v>2</v>
      </c>
      <c r="Q3" s="10" t="s">
        <v>21</v>
      </c>
      <c r="R3" s="20" t="str">
        <f>_xlfn.DISPIMG("ID_07B9E707DE7342D38905424B0C192C05",1)</f>
        <v>=DISPIMG("ID_07B9E707DE7342D38905424B0C192C05",1)</v>
      </c>
      <c r="S3" s="10"/>
    </row>
    <row r="4" ht="70" customHeight="1" spans="1:19">
      <c r="A4" s="10">
        <f>SUBTOTAL(103,$B$1:B3)*1</f>
        <v>3</v>
      </c>
      <c r="B4" s="10" t="s">
        <v>24</v>
      </c>
      <c r="C4" s="10" t="s">
        <v>25</v>
      </c>
      <c r="D4" s="10">
        <f t="shared" ref="D3:D8" si="0">SUM(E4:L4)+SUM(M4:P4)</f>
        <v>6</v>
      </c>
      <c r="E4" s="10"/>
      <c r="F4" s="10"/>
      <c r="G4" s="10">
        <v>2</v>
      </c>
      <c r="H4" s="10">
        <v>1</v>
      </c>
      <c r="I4" s="10"/>
      <c r="J4" s="10"/>
      <c r="K4" s="10">
        <v>2</v>
      </c>
      <c r="L4" s="10"/>
      <c r="M4" s="10"/>
      <c r="N4" s="10"/>
      <c r="O4" s="10"/>
      <c r="P4" s="10">
        <v>1</v>
      </c>
      <c r="Q4" s="10" t="s">
        <v>21</v>
      </c>
      <c r="R4" s="20" t="str">
        <f>_xlfn.DISPIMG("ID_ADAB2ACC72D54D278D43F4CAE6BDFC8D",1)</f>
        <v>=DISPIMG("ID_ADAB2ACC72D54D278D43F4CAE6BDFC8D",1)</v>
      </c>
      <c r="S4" s="10"/>
    </row>
    <row r="5" ht="70" customHeight="1" spans="1:19">
      <c r="A5" s="10">
        <f>SUBTOTAL(103,$B$1:B4)*1</f>
        <v>4</v>
      </c>
      <c r="B5" s="11" t="s">
        <v>26</v>
      </c>
      <c r="C5" s="11" t="s">
        <v>27</v>
      </c>
      <c r="D5" s="10">
        <f t="shared" si="0"/>
        <v>2</v>
      </c>
      <c r="E5" s="11"/>
      <c r="F5" s="11"/>
      <c r="G5" s="11">
        <v>2</v>
      </c>
      <c r="H5" s="11"/>
      <c r="I5" s="11"/>
      <c r="J5" s="11"/>
      <c r="K5" s="11"/>
      <c r="L5" s="11"/>
      <c r="M5" s="11"/>
      <c r="N5" s="11"/>
      <c r="O5" s="11"/>
      <c r="P5" s="11"/>
      <c r="Q5" s="11" t="s">
        <v>28</v>
      </c>
      <c r="R5" s="20" t="str">
        <f>_xlfn.DISPIMG("ID_F8A0AC40090B4C61A6EB0F43A6E81AFA",1)</f>
        <v>=DISPIMG("ID_F8A0AC40090B4C61A6EB0F43A6E81AFA",1)</v>
      </c>
      <c r="S5" s="10"/>
    </row>
    <row r="6" ht="70" customHeight="1" spans="1:19">
      <c r="A6" s="10">
        <f>SUBTOTAL(103,$B$1:B5)*1</f>
        <v>5</v>
      </c>
      <c r="B6" s="11" t="s">
        <v>29</v>
      </c>
      <c r="C6" s="11" t="s">
        <v>30</v>
      </c>
      <c r="D6" s="10">
        <f t="shared" si="0"/>
        <v>6</v>
      </c>
      <c r="E6" s="11"/>
      <c r="F6" s="11"/>
      <c r="G6" s="11">
        <v>3</v>
      </c>
      <c r="H6" s="11">
        <v>2</v>
      </c>
      <c r="I6" s="11"/>
      <c r="J6" s="11"/>
      <c r="K6" s="11"/>
      <c r="L6" s="11"/>
      <c r="M6" s="11"/>
      <c r="N6" s="11"/>
      <c r="O6" s="11"/>
      <c r="P6" s="11">
        <v>1</v>
      </c>
      <c r="Q6" s="11" t="s">
        <v>31</v>
      </c>
      <c r="R6" s="21" t="str">
        <f>_xlfn.DISPIMG("ID_C3BC4B96649B4C54B60BF3ED54563659",1)</f>
        <v>=DISPIMG("ID_C3BC4B96649B4C54B60BF3ED54563659",1)</v>
      </c>
      <c r="S6" s="10"/>
    </row>
    <row r="7" ht="70" customHeight="1" spans="1:19">
      <c r="A7" s="10">
        <f>SUBTOTAL(103,$B$1:B6)*1</f>
        <v>6</v>
      </c>
      <c r="B7" s="10" t="s">
        <v>32</v>
      </c>
      <c r="C7" s="10" t="s">
        <v>33</v>
      </c>
      <c r="D7" s="10">
        <f t="shared" si="0"/>
        <v>5</v>
      </c>
      <c r="E7" s="10"/>
      <c r="F7" s="10"/>
      <c r="G7" s="10">
        <v>5</v>
      </c>
      <c r="H7" s="10"/>
      <c r="I7" s="10"/>
      <c r="J7" s="10"/>
      <c r="K7" s="10"/>
      <c r="L7" s="10"/>
      <c r="M7" s="10"/>
      <c r="N7" s="10"/>
      <c r="O7" s="10"/>
      <c r="P7" s="10"/>
      <c r="Q7" s="10" t="s">
        <v>21</v>
      </c>
      <c r="R7" s="20" t="str">
        <f>_xlfn.DISPIMG("ID_0162CD5347124E35AA197D4EE3D11F05",1)</f>
        <v>=DISPIMG("ID_0162CD5347124E35AA197D4EE3D11F05",1)</v>
      </c>
      <c r="S7" s="10"/>
    </row>
    <row r="8" ht="70" customHeight="1" spans="1:19">
      <c r="A8" s="10">
        <f>SUBTOTAL(103,$B$1:B7)*1</f>
        <v>7</v>
      </c>
      <c r="B8" s="11" t="s">
        <v>34</v>
      </c>
      <c r="C8" s="11" t="s">
        <v>35</v>
      </c>
      <c r="D8" s="10">
        <f t="shared" si="0"/>
        <v>8</v>
      </c>
      <c r="E8" s="10"/>
      <c r="F8" s="10"/>
      <c r="G8" s="10">
        <v>8</v>
      </c>
      <c r="H8" s="10"/>
      <c r="I8" s="10"/>
      <c r="J8" s="10"/>
      <c r="K8" s="10"/>
      <c r="L8" s="10"/>
      <c r="M8" s="10"/>
      <c r="N8" s="10"/>
      <c r="O8" s="10"/>
      <c r="P8" s="10"/>
      <c r="Q8" s="11" t="s">
        <v>36</v>
      </c>
      <c r="R8" s="20" t="str">
        <f>_xlfn.DISPIMG("ID_BE9E7E482C5B44B491FD91AA9E884675",1)</f>
        <v>=DISPIMG("ID_BE9E7E482C5B44B491FD91AA9E884675",1)</v>
      </c>
      <c r="S8" s="10"/>
    </row>
    <row r="9" ht="70" customHeight="1" spans="1:19">
      <c r="A9" s="10">
        <v>8</v>
      </c>
      <c r="B9" s="11" t="s">
        <v>37</v>
      </c>
      <c r="C9" s="10" t="s">
        <v>38</v>
      </c>
      <c r="D9" s="10">
        <f t="shared" ref="D9:D66" si="1">SUM(E9:L9)+SUM(M9:P9)</f>
        <v>18</v>
      </c>
      <c r="E9" s="10"/>
      <c r="F9" s="10"/>
      <c r="G9" s="10">
        <v>8</v>
      </c>
      <c r="H9" s="10">
        <v>1</v>
      </c>
      <c r="I9" s="10"/>
      <c r="J9" s="10"/>
      <c r="K9" s="10">
        <v>5</v>
      </c>
      <c r="L9" s="10"/>
      <c r="M9" s="10"/>
      <c r="N9" s="10">
        <v>2</v>
      </c>
      <c r="O9" s="10"/>
      <c r="P9" s="10">
        <v>2</v>
      </c>
      <c r="Q9" s="10" t="s">
        <v>21</v>
      </c>
      <c r="R9" s="20" t="str">
        <f>_xlfn.DISPIMG("ID_149ECEE81C4B4FF6999C0EB4789B2091",1)</f>
        <v>=DISPIMG("ID_149ECEE81C4B4FF6999C0EB4789B2091",1)</v>
      </c>
      <c r="S9" s="10"/>
    </row>
    <row r="10" ht="70" customHeight="1" spans="1:19">
      <c r="A10" s="10">
        <f>SUBTOTAL(103,$B$1:B9)*1</f>
        <v>9</v>
      </c>
      <c r="B10" s="11" t="s">
        <v>37</v>
      </c>
      <c r="C10" s="10" t="s">
        <v>39</v>
      </c>
      <c r="D10" s="10">
        <f t="shared" si="1"/>
        <v>11</v>
      </c>
      <c r="E10" s="10"/>
      <c r="F10" s="10"/>
      <c r="G10" s="10">
        <v>3</v>
      </c>
      <c r="H10" s="10">
        <v>1</v>
      </c>
      <c r="I10" s="10"/>
      <c r="J10" s="10"/>
      <c r="K10" s="10">
        <v>5</v>
      </c>
      <c r="L10" s="10"/>
      <c r="M10" s="10"/>
      <c r="N10" s="10"/>
      <c r="O10" s="10"/>
      <c r="P10" s="10">
        <v>2</v>
      </c>
      <c r="Q10" s="10" t="s">
        <v>21</v>
      </c>
      <c r="R10" s="20" t="str">
        <f>_xlfn.DISPIMG("ID_B43190D010134E3583CB4507F03068B4",1)</f>
        <v>=DISPIMG("ID_B43190D010134E3583CB4507F03068B4",1)</v>
      </c>
      <c r="S10" s="10"/>
    </row>
    <row r="11" ht="70" customHeight="1" spans="1:19">
      <c r="A11" s="10">
        <f>SUBTOTAL(103,$B$1:B10)*1</f>
        <v>10</v>
      </c>
      <c r="B11" s="10" t="s">
        <v>40</v>
      </c>
      <c r="C11" s="10" t="s">
        <v>41</v>
      </c>
      <c r="D11" s="10">
        <f t="shared" si="1"/>
        <v>32</v>
      </c>
      <c r="E11" s="10"/>
      <c r="F11" s="10"/>
      <c r="G11" s="10">
        <v>30</v>
      </c>
      <c r="H11" s="10"/>
      <c r="I11" s="10"/>
      <c r="J11" s="10"/>
      <c r="K11" s="10">
        <v>2</v>
      </c>
      <c r="L11" s="10"/>
      <c r="M11" s="10"/>
      <c r="N11" s="10"/>
      <c r="O11" s="10"/>
      <c r="P11" s="10"/>
      <c r="Q11" s="10" t="s">
        <v>42</v>
      </c>
      <c r="R11" s="20" t="str">
        <f>_xlfn.DISPIMG("ID_68F23DEBE37243EFA7A704A16F1FCC05",1)</f>
        <v>=DISPIMG("ID_68F23DEBE37243EFA7A704A16F1FCC05",1)</v>
      </c>
      <c r="S11" s="10"/>
    </row>
    <row r="12" ht="70" customHeight="1" spans="1:19">
      <c r="A12" s="10">
        <f>SUBTOTAL(103,$B$1:B11)*1</f>
        <v>11</v>
      </c>
      <c r="B12" s="10" t="s">
        <v>40</v>
      </c>
      <c r="C12" s="10" t="s">
        <v>43</v>
      </c>
      <c r="D12" s="10">
        <f t="shared" si="1"/>
        <v>22</v>
      </c>
      <c r="E12" s="10"/>
      <c r="F12" s="10"/>
      <c r="G12" s="10">
        <v>20</v>
      </c>
      <c r="H12" s="10"/>
      <c r="I12" s="10"/>
      <c r="J12" s="10"/>
      <c r="K12" s="10">
        <v>2</v>
      </c>
      <c r="L12" s="10"/>
      <c r="M12" s="10"/>
      <c r="N12" s="10"/>
      <c r="O12" s="10"/>
      <c r="P12" s="10"/>
      <c r="Q12" s="10" t="s">
        <v>42</v>
      </c>
      <c r="R12" s="20" t="str">
        <f>_xlfn.DISPIMG("ID_FAAC866B52D54633BCA68B882E807ACF",1)</f>
        <v>=DISPIMG("ID_FAAC866B52D54633BCA68B882E807ACF",1)</v>
      </c>
      <c r="S12" s="10"/>
    </row>
    <row r="13" ht="70" customHeight="1" spans="1:19">
      <c r="A13" s="10">
        <f>SUBTOTAL(103,$B$1:B12)*1</f>
        <v>12</v>
      </c>
      <c r="B13" s="10" t="s">
        <v>40</v>
      </c>
      <c r="C13" s="11" t="s">
        <v>44</v>
      </c>
      <c r="D13" s="10">
        <f t="shared" si="1"/>
        <v>12</v>
      </c>
      <c r="E13" s="10"/>
      <c r="F13" s="10"/>
      <c r="G13" s="10">
        <v>10</v>
      </c>
      <c r="H13" s="10"/>
      <c r="I13" s="10"/>
      <c r="J13" s="10"/>
      <c r="K13" s="10">
        <v>2</v>
      </c>
      <c r="L13" s="10"/>
      <c r="M13" s="10"/>
      <c r="N13" s="10"/>
      <c r="O13" s="10"/>
      <c r="P13" s="10"/>
      <c r="Q13" s="10" t="s">
        <v>42</v>
      </c>
      <c r="R13" s="20" t="str">
        <f>_xlfn.DISPIMG("ID_E5DAD893B07D43B88287EB70DC149FBD",1)</f>
        <v>=DISPIMG("ID_E5DAD893B07D43B88287EB70DC149FBD",1)</v>
      </c>
      <c r="S13" s="10"/>
    </row>
    <row r="14" ht="70" customHeight="1" spans="1:19">
      <c r="A14" s="10">
        <f>SUBTOTAL(103,$B$1:B13)*1</f>
        <v>13</v>
      </c>
      <c r="B14" s="10" t="s">
        <v>40</v>
      </c>
      <c r="C14" s="11" t="s">
        <v>45</v>
      </c>
      <c r="D14" s="10">
        <f t="shared" si="1"/>
        <v>12</v>
      </c>
      <c r="E14" s="10"/>
      <c r="F14" s="10"/>
      <c r="G14" s="10">
        <v>10</v>
      </c>
      <c r="H14" s="10"/>
      <c r="I14" s="10"/>
      <c r="J14" s="10"/>
      <c r="K14" s="10">
        <v>2</v>
      </c>
      <c r="L14" s="10"/>
      <c r="M14" s="10"/>
      <c r="N14" s="10"/>
      <c r="O14" s="10"/>
      <c r="P14" s="10"/>
      <c r="Q14" s="10" t="s">
        <v>42</v>
      </c>
      <c r="R14" s="20" t="str">
        <f>_xlfn.DISPIMG("ID_4FD20E33D325428099DAB4F248F0FBDB",1)</f>
        <v>=DISPIMG("ID_4FD20E33D325428099DAB4F248F0FBDB",1)</v>
      </c>
      <c r="S14" s="10"/>
    </row>
    <row r="15" customFormat="1" ht="70" customHeight="1" spans="1:19">
      <c r="A15" s="10">
        <f>SUBTOTAL(103,$B$1:B14)*1</f>
        <v>14</v>
      </c>
      <c r="B15" s="10" t="s">
        <v>46</v>
      </c>
      <c r="C15" s="11" t="s">
        <v>47</v>
      </c>
      <c r="D15" s="10">
        <f t="shared" si="1"/>
        <v>17</v>
      </c>
      <c r="E15" s="10"/>
      <c r="F15" s="10"/>
      <c r="G15" s="10">
        <v>5</v>
      </c>
      <c r="H15" s="10">
        <v>2</v>
      </c>
      <c r="I15" s="10"/>
      <c r="J15" s="10"/>
      <c r="K15" s="10"/>
      <c r="L15" s="10"/>
      <c r="M15" s="10"/>
      <c r="N15" s="10"/>
      <c r="O15" s="10"/>
      <c r="P15" s="10">
        <v>10</v>
      </c>
      <c r="Q15" s="10" t="s">
        <v>48</v>
      </c>
      <c r="R15" s="20" t="str">
        <f>_xlfn.DISPIMG("ID_9CC355FB4E0B4DA092AA7771CD0E8219",1)</f>
        <v>=DISPIMG("ID_9CC355FB4E0B4DA092AA7771CD0E8219",1)</v>
      </c>
      <c r="S15" s="10"/>
    </row>
    <row r="16" ht="70" customHeight="1" spans="1:19">
      <c r="A16" s="10">
        <f>SUBTOTAL(103,$B$1:B15)*1</f>
        <v>15</v>
      </c>
      <c r="B16" s="10" t="s">
        <v>49</v>
      </c>
      <c r="C16" s="11" t="s">
        <v>50</v>
      </c>
      <c r="D16" s="10">
        <f t="shared" si="1"/>
        <v>3</v>
      </c>
      <c r="E16" s="10"/>
      <c r="F16" s="10"/>
      <c r="G16" s="10">
        <v>2</v>
      </c>
      <c r="H16" s="10"/>
      <c r="I16" s="10"/>
      <c r="J16" s="10"/>
      <c r="K16" s="10"/>
      <c r="L16" s="10"/>
      <c r="M16" s="10"/>
      <c r="N16" s="10"/>
      <c r="O16" s="10"/>
      <c r="P16" s="10">
        <v>1</v>
      </c>
      <c r="Q16" s="10" t="s">
        <v>51</v>
      </c>
      <c r="R16" s="20" t="str">
        <f>_xlfn.DISPIMG("ID_49D0ECE922FC46F5B82B16EDF1A28F25",1)</f>
        <v>=DISPIMG("ID_49D0ECE922FC46F5B82B16EDF1A28F25",1)</v>
      </c>
      <c r="S16" s="10"/>
    </row>
    <row r="17" ht="87.65" customHeight="1" spans="1:19">
      <c r="A17" s="10">
        <f>SUBTOTAL(103,$B$1:B16)*1</f>
        <v>16</v>
      </c>
      <c r="B17" s="10" t="s">
        <v>52</v>
      </c>
      <c r="C17" s="10" t="s">
        <v>53</v>
      </c>
      <c r="D17" s="10">
        <f t="shared" si="1"/>
        <v>42</v>
      </c>
      <c r="E17" s="10"/>
      <c r="F17" s="10"/>
      <c r="G17" s="10">
        <v>20</v>
      </c>
      <c r="H17" s="10"/>
      <c r="I17" s="10"/>
      <c r="J17" s="10"/>
      <c r="K17" s="10">
        <v>20</v>
      </c>
      <c r="L17" s="10"/>
      <c r="M17" s="10"/>
      <c r="N17" s="10"/>
      <c r="O17" s="10"/>
      <c r="P17" s="10">
        <v>2</v>
      </c>
      <c r="Q17" s="10" t="s">
        <v>54</v>
      </c>
      <c r="R17" s="20" t="str">
        <f>_xlfn.DISPIMG("ID_7E9E5FCAF8F94630B64FF04AD22044C5",1)</f>
        <v>=DISPIMG("ID_7E9E5FCAF8F94630B64FF04AD22044C5",1)</v>
      </c>
      <c r="S17" s="10"/>
    </row>
    <row r="18" ht="70" customHeight="1" spans="1:19">
      <c r="A18" s="10">
        <f>SUBTOTAL(103,$B$1:B17)*1</f>
        <v>17</v>
      </c>
      <c r="B18" s="10" t="s">
        <v>55</v>
      </c>
      <c r="C18" s="10" t="s">
        <v>56</v>
      </c>
      <c r="D18" s="10">
        <f t="shared" si="1"/>
        <v>7</v>
      </c>
      <c r="E18" s="10"/>
      <c r="F18" s="10"/>
      <c r="G18" s="10">
        <v>5</v>
      </c>
      <c r="H18" s="10"/>
      <c r="I18" s="10"/>
      <c r="J18" s="10"/>
      <c r="K18" s="10"/>
      <c r="L18" s="10"/>
      <c r="M18" s="10"/>
      <c r="N18" s="10"/>
      <c r="O18" s="10"/>
      <c r="P18" s="10">
        <v>2</v>
      </c>
      <c r="Q18" s="10" t="s">
        <v>54</v>
      </c>
      <c r="R18" s="20" t="str">
        <f>_xlfn.DISPIMG("ID_7E7035C5958844DAB57A7AFA1589F7A0",1)</f>
        <v>=DISPIMG("ID_7E7035C5958844DAB57A7AFA1589F7A0",1)</v>
      </c>
      <c r="S18" s="10"/>
    </row>
    <row r="19" ht="70" customHeight="1" spans="1:19">
      <c r="A19" s="10">
        <f>SUBTOTAL(103,$B$1:B18)*1</f>
        <v>18</v>
      </c>
      <c r="B19" s="10" t="s">
        <v>57</v>
      </c>
      <c r="C19" s="10" t="s">
        <v>58</v>
      </c>
      <c r="D19" s="10">
        <f t="shared" si="1"/>
        <v>8</v>
      </c>
      <c r="E19" s="10"/>
      <c r="F19" s="10"/>
      <c r="G19" s="10">
        <v>5</v>
      </c>
      <c r="H19" s="10"/>
      <c r="I19" s="10"/>
      <c r="J19" s="10"/>
      <c r="K19" s="10">
        <v>2</v>
      </c>
      <c r="L19" s="10"/>
      <c r="M19" s="10"/>
      <c r="N19" s="10"/>
      <c r="O19" s="10"/>
      <c r="P19" s="10">
        <v>1</v>
      </c>
      <c r="Q19" s="10" t="s">
        <v>51</v>
      </c>
      <c r="R19" s="20" t="str">
        <f>_xlfn.DISPIMG("ID_939CCA1E367E47FCA0BE2E4DA6AE233E",1)</f>
        <v>=DISPIMG("ID_939CCA1E367E47FCA0BE2E4DA6AE233E",1)</v>
      </c>
      <c r="S19" s="10"/>
    </row>
    <row r="20" ht="70" customHeight="1" spans="1:19">
      <c r="A20" s="10">
        <f>SUBTOTAL(103,$B$1:B19)*1</f>
        <v>19</v>
      </c>
      <c r="B20" s="10" t="s">
        <v>59</v>
      </c>
      <c r="C20" s="10" t="s">
        <v>60</v>
      </c>
      <c r="D20" s="10">
        <f t="shared" si="1"/>
        <v>13</v>
      </c>
      <c r="E20" s="10"/>
      <c r="F20" s="10"/>
      <c r="G20" s="10">
        <v>10</v>
      </c>
      <c r="H20" s="10"/>
      <c r="I20" s="10"/>
      <c r="J20" s="10"/>
      <c r="K20" s="10">
        <v>1</v>
      </c>
      <c r="L20" s="10"/>
      <c r="M20" s="10"/>
      <c r="N20" s="10"/>
      <c r="O20" s="10"/>
      <c r="P20" s="10">
        <v>2</v>
      </c>
      <c r="Q20" s="10" t="s">
        <v>21</v>
      </c>
      <c r="R20" s="20" t="str">
        <f>_xlfn.DISPIMG("ID_7EA54DCF412748789B73B7283AF18B2F",1)</f>
        <v>=DISPIMG("ID_7EA54DCF412748789B73B7283AF18B2F",1)</v>
      </c>
      <c r="S20" s="10"/>
    </row>
    <row r="21" ht="70" customHeight="1" spans="1:19">
      <c r="A21" s="10">
        <f>SUBTOTAL(103,$B$1:B20)*1</f>
        <v>20</v>
      </c>
      <c r="B21" s="11" t="s">
        <v>61</v>
      </c>
      <c r="C21" s="10" t="s">
        <v>62</v>
      </c>
      <c r="D21" s="10">
        <f t="shared" si="1"/>
        <v>93</v>
      </c>
      <c r="E21" s="10"/>
      <c r="F21" s="10"/>
      <c r="G21" s="10">
        <v>80</v>
      </c>
      <c r="H21" s="10">
        <v>5</v>
      </c>
      <c r="I21" s="10"/>
      <c r="J21" s="10"/>
      <c r="K21" s="10">
        <v>5</v>
      </c>
      <c r="L21" s="10"/>
      <c r="M21" s="10"/>
      <c r="N21" s="10"/>
      <c r="O21" s="10"/>
      <c r="P21" s="10">
        <v>3</v>
      </c>
      <c r="Q21" s="10" t="s">
        <v>63</v>
      </c>
      <c r="R21" s="20" t="str">
        <f t="shared" ref="R21:R23" si="2">_xlfn.DISPIMG("ID_47E6DCF8B2354BA496CBF802CABF45A5",1)</f>
        <v>=DISPIMG("ID_47E6DCF8B2354BA496CBF802CABF45A5",1)</v>
      </c>
      <c r="S21" s="10"/>
    </row>
    <row r="22" s="1" customFormat="1" ht="70" customHeight="1" spans="1:19">
      <c r="A22" s="10">
        <f>SUBTOTAL(103,$B$1:B21)*1</f>
        <v>21</v>
      </c>
      <c r="B22" s="11" t="s">
        <v>64</v>
      </c>
      <c r="C22" s="10" t="s">
        <v>62</v>
      </c>
      <c r="D22" s="10">
        <f t="shared" si="1"/>
        <v>4</v>
      </c>
      <c r="E22" s="10">
        <v>1</v>
      </c>
      <c r="F22" s="10"/>
      <c r="G22" s="10">
        <v>2</v>
      </c>
      <c r="H22" s="10">
        <v>1</v>
      </c>
      <c r="I22" s="10"/>
      <c r="J22" s="10"/>
      <c r="K22" s="10"/>
      <c r="L22" s="10"/>
      <c r="M22" s="10"/>
      <c r="N22" s="10"/>
      <c r="O22" s="10"/>
      <c r="P22" s="10"/>
      <c r="Q22" s="10" t="s">
        <v>63</v>
      </c>
      <c r="R22" s="20" t="str">
        <f t="shared" si="2"/>
        <v>=DISPIMG("ID_47E6DCF8B2354BA496CBF802CABF45A5",1)</v>
      </c>
      <c r="S22" s="10"/>
    </row>
    <row r="23" s="1" customFormat="1" ht="70" customHeight="1" spans="1:19">
      <c r="A23" s="10">
        <f>SUBTOTAL(103,$B$1:B22)*1</f>
        <v>22</v>
      </c>
      <c r="B23" s="11" t="s">
        <v>65</v>
      </c>
      <c r="C23" s="10" t="s">
        <v>62</v>
      </c>
      <c r="D23" s="10">
        <f t="shared" si="1"/>
        <v>3</v>
      </c>
      <c r="E23" s="10">
        <v>1</v>
      </c>
      <c r="F23" s="10"/>
      <c r="G23" s="10">
        <v>2</v>
      </c>
      <c r="H23" s="10"/>
      <c r="I23" s="10"/>
      <c r="J23" s="10"/>
      <c r="K23" s="10"/>
      <c r="L23" s="10"/>
      <c r="M23" s="10"/>
      <c r="N23" s="10"/>
      <c r="O23" s="10"/>
      <c r="P23" s="10"/>
      <c r="Q23" s="10" t="s">
        <v>63</v>
      </c>
      <c r="R23" s="20" t="str">
        <f t="shared" si="2"/>
        <v>=DISPIMG("ID_47E6DCF8B2354BA496CBF802CABF45A5",1)</v>
      </c>
      <c r="S23" s="10"/>
    </row>
    <row r="24" s="1" customFormat="1" ht="88.35" spans="1:19">
      <c r="A24" s="10">
        <f>SUBTOTAL(103,$B$1:B23)*1</f>
        <v>23</v>
      </c>
      <c r="B24" s="11" t="s">
        <v>66</v>
      </c>
      <c r="C24" s="10" t="s">
        <v>67</v>
      </c>
      <c r="D24" s="10">
        <f t="shared" si="1"/>
        <v>3</v>
      </c>
      <c r="E24" s="10"/>
      <c r="F24" s="10"/>
      <c r="G24" s="10">
        <v>0</v>
      </c>
      <c r="H24" s="10">
        <v>1</v>
      </c>
      <c r="I24" s="10"/>
      <c r="J24" s="10"/>
      <c r="K24" s="10">
        <v>2</v>
      </c>
      <c r="L24" s="10"/>
      <c r="M24" s="11"/>
      <c r="N24" s="11"/>
      <c r="O24" s="11"/>
      <c r="P24" s="11"/>
      <c r="Q24" s="11" t="s">
        <v>68</v>
      </c>
      <c r="R24" s="20" t="str">
        <f>_xlfn.DISPIMG("ID_98CF17B231134BADBF2FDE4833510860",1)</f>
        <v>=DISPIMG("ID_98CF17B231134BADBF2FDE4833510860",1)</v>
      </c>
      <c r="S24" s="10"/>
    </row>
    <row r="25" ht="57.5" customHeight="1" spans="1:19">
      <c r="A25" s="10">
        <f>SUBTOTAL(103,$B$1:B24)*1</f>
        <v>24</v>
      </c>
      <c r="B25" s="11" t="s">
        <v>66</v>
      </c>
      <c r="C25" s="10" t="s">
        <v>69</v>
      </c>
      <c r="D25" s="10">
        <f t="shared" si="1"/>
        <v>11</v>
      </c>
      <c r="E25" s="10"/>
      <c r="F25" s="10"/>
      <c r="G25" s="10">
        <v>10</v>
      </c>
      <c r="H25" s="10"/>
      <c r="I25" s="10"/>
      <c r="J25" s="10"/>
      <c r="K25" s="10"/>
      <c r="L25" s="10"/>
      <c r="M25" s="10"/>
      <c r="N25" s="10"/>
      <c r="O25" s="10"/>
      <c r="P25" s="10">
        <v>1</v>
      </c>
      <c r="Q25" s="10" t="s">
        <v>63</v>
      </c>
      <c r="R25" s="20" t="str">
        <f>_xlfn.DISPIMG("ID_98CF17B231134BADBF2FDE4833510860",1)</f>
        <v>=DISPIMG("ID_98CF17B231134BADBF2FDE4833510860",1)</v>
      </c>
      <c r="S25" s="10"/>
    </row>
    <row r="26" ht="70" customHeight="1" spans="1:19">
      <c r="A26" s="10">
        <f>SUBTOTAL(103,$B$1:B25)*1</f>
        <v>25</v>
      </c>
      <c r="B26" s="10" t="s">
        <v>70</v>
      </c>
      <c r="C26" s="10" t="s">
        <v>71</v>
      </c>
      <c r="D26" s="10">
        <f t="shared" si="1"/>
        <v>33</v>
      </c>
      <c r="E26" s="10"/>
      <c r="F26" s="10"/>
      <c r="G26" s="10">
        <v>20</v>
      </c>
      <c r="H26" s="10">
        <v>5</v>
      </c>
      <c r="I26" s="10"/>
      <c r="J26" s="10"/>
      <c r="K26" s="10">
        <v>2</v>
      </c>
      <c r="L26" s="10"/>
      <c r="M26" s="11">
        <v>5</v>
      </c>
      <c r="N26" s="11"/>
      <c r="O26" s="11"/>
      <c r="P26" s="11">
        <v>1</v>
      </c>
      <c r="Q26" s="11" t="s">
        <v>68</v>
      </c>
      <c r="R26" s="20" t="str">
        <f>_xlfn.DISPIMG("ID_1A439D2A249946DC8A0014EF59B1F758",1)</f>
        <v>=DISPIMG("ID_1A439D2A249946DC8A0014EF59B1F758",1)</v>
      </c>
      <c r="S26" s="10"/>
    </row>
    <row r="27" ht="70" customHeight="1" spans="1:19">
      <c r="A27" s="10">
        <f>SUBTOTAL(103,$B$1:B26)*1</f>
        <v>26</v>
      </c>
      <c r="B27" s="10" t="s">
        <v>72</v>
      </c>
      <c r="C27" s="10" t="s">
        <v>73</v>
      </c>
      <c r="D27" s="10">
        <f t="shared" si="1"/>
        <v>65</v>
      </c>
      <c r="E27" s="10"/>
      <c r="F27" s="10">
        <v>10</v>
      </c>
      <c r="G27" s="10">
        <v>40</v>
      </c>
      <c r="H27" s="10"/>
      <c r="I27" s="10"/>
      <c r="J27" s="10"/>
      <c r="K27" s="10">
        <v>5</v>
      </c>
      <c r="L27" s="10"/>
      <c r="M27" s="10"/>
      <c r="N27" s="10"/>
      <c r="O27" s="10"/>
      <c r="P27" s="10">
        <v>10</v>
      </c>
      <c r="Q27" s="10" t="s">
        <v>74</v>
      </c>
      <c r="R27" s="20" t="str">
        <f>_xlfn.DISPIMG("ID_75008B2BAAF14259BE37B18F5EF8E0B7",1)</f>
        <v>=DISPIMG("ID_75008B2BAAF14259BE37B18F5EF8E0B7",1)</v>
      </c>
      <c r="S27" s="10"/>
    </row>
    <row r="28" customFormat="1" ht="86.25" customHeight="1" spans="1:19">
      <c r="A28" s="10">
        <f>SUBTOTAL(103,$B$1:B27)*1</f>
        <v>27</v>
      </c>
      <c r="B28" s="12" t="s">
        <v>75</v>
      </c>
      <c r="C28" s="13" t="s">
        <v>76</v>
      </c>
      <c r="D28" s="10">
        <f t="shared" si="1"/>
        <v>30</v>
      </c>
      <c r="E28" s="12"/>
      <c r="F28" s="12">
        <v>20</v>
      </c>
      <c r="G28" s="12">
        <v>10</v>
      </c>
      <c r="H28" s="12"/>
      <c r="I28" s="12"/>
      <c r="J28" s="12"/>
      <c r="K28" s="12"/>
      <c r="L28" s="12"/>
      <c r="M28" s="12"/>
      <c r="N28" s="12"/>
      <c r="O28" s="12"/>
      <c r="P28" s="12"/>
      <c r="Q28" s="12" t="s">
        <v>28</v>
      </c>
      <c r="R28" s="20" t="str">
        <f>_xlfn.DISPIMG("ID_F2E05EF832B9462FB184471DB7522873",1)</f>
        <v>=DISPIMG("ID_F2E05EF832B9462FB184471DB7522873",1)</v>
      </c>
      <c r="S28" s="10"/>
    </row>
    <row r="29" ht="70" customHeight="1" spans="1:19">
      <c r="A29" s="10">
        <f>SUBTOTAL(103,$B$1:B28)*1</f>
        <v>28</v>
      </c>
      <c r="B29" s="10" t="s">
        <v>77</v>
      </c>
      <c r="C29" s="10" t="s">
        <v>78</v>
      </c>
      <c r="D29" s="10">
        <f t="shared" si="1"/>
        <v>8</v>
      </c>
      <c r="E29" s="10"/>
      <c r="F29" s="10"/>
      <c r="G29" s="10">
        <v>5</v>
      </c>
      <c r="H29" s="10"/>
      <c r="I29" s="10"/>
      <c r="J29" s="10"/>
      <c r="K29" s="10">
        <v>1</v>
      </c>
      <c r="L29" s="10"/>
      <c r="M29" s="10"/>
      <c r="N29" s="10"/>
      <c r="O29" s="10"/>
      <c r="P29" s="10">
        <v>2</v>
      </c>
      <c r="Q29" s="10" t="s">
        <v>79</v>
      </c>
      <c r="R29" s="20" t="str">
        <f>_xlfn.DISPIMG("ID_3608BD8F4EB742DC9E5FB71CE56EEC6A",1)</f>
        <v>=DISPIMG("ID_3608BD8F4EB742DC9E5FB71CE56EEC6A",1)</v>
      </c>
      <c r="S29" s="10"/>
    </row>
    <row r="30" ht="70" customHeight="1" spans="1:19">
      <c r="A30" s="10">
        <f>SUBTOTAL(103,$B$1:B29)*1</f>
        <v>29</v>
      </c>
      <c r="B30" s="11" t="s">
        <v>80</v>
      </c>
      <c r="C30" s="11" t="s">
        <v>81</v>
      </c>
      <c r="D30" s="10">
        <f t="shared" si="1"/>
        <v>7</v>
      </c>
      <c r="E30" s="10"/>
      <c r="F30" s="10"/>
      <c r="G30" s="10">
        <v>5</v>
      </c>
      <c r="H30" s="10"/>
      <c r="I30" s="10"/>
      <c r="J30" s="10"/>
      <c r="K30" s="10"/>
      <c r="L30" s="10"/>
      <c r="M30" s="10"/>
      <c r="N30" s="10"/>
      <c r="O30" s="10"/>
      <c r="P30" s="10">
        <v>2</v>
      </c>
      <c r="Q30" s="10" t="s">
        <v>79</v>
      </c>
      <c r="R30" s="20" t="str">
        <f>_xlfn.DISPIMG("ID_34AE0FA58A3645BD8C4972EEF0C47D92",1)</f>
        <v>=DISPIMG("ID_34AE0FA58A3645BD8C4972EEF0C47D92",1)</v>
      </c>
      <c r="S30" s="10"/>
    </row>
    <row r="31" ht="70" customHeight="1" spans="1:19">
      <c r="A31" s="10">
        <f>SUBTOTAL(103,$B$1:B30)*1</f>
        <v>30</v>
      </c>
      <c r="B31" s="11" t="s">
        <v>80</v>
      </c>
      <c r="C31" s="11" t="s">
        <v>82</v>
      </c>
      <c r="D31" s="10">
        <f t="shared" si="1"/>
        <v>7</v>
      </c>
      <c r="E31" s="10"/>
      <c r="F31" s="10"/>
      <c r="G31" s="10">
        <v>5</v>
      </c>
      <c r="H31" s="10"/>
      <c r="I31" s="10"/>
      <c r="J31" s="10"/>
      <c r="K31" s="10">
        <v>2</v>
      </c>
      <c r="L31" s="10"/>
      <c r="M31" s="10"/>
      <c r="N31" s="10"/>
      <c r="O31" s="10"/>
      <c r="P31" s="10"/>
      <c r="Q31" s="10" t="s">
        <v>79</v>
      </c>
      <c r="R31" s="20" t="str">
        <f>_xlfn.DISPIMG("ID_550D360D415C4F6680E7D94D71D8F462",1)</f>
        <v>=DISPIMG("ID_550D360D415C4F6680E7D94D71D8F462",1)</v>
      </c>
      <c r="S31" s="10"/>
    </row>
    <row r="32" ht="70" customHeight="1" spans="1:19">
      <c r="A32" s="10">
        <f>SUBTOTAL(103,$B$1:B31)*1</f>
        <v>31</v>
      </c>
      <c r="B32" s="10" t="s">
        <v>83</v>
      </c>
      <c r="C32" s="11" t="s">
        <v>84</v>
      </c>
      <c r="D32" s="10">
        <f t="shared" si="1"/>
        <v>5</v>
      </c>
      <c r="E32" s="10"/>
      <c r="F32" s="10"/>
      <c r="G32" s="10">
        <v>5</v>
      </c>
      <c r="H32" s="10"/>
      <c r="I32" s="10"/>
      <c r="J32" s="10"/>
      <c r="K32" s="10"/>
      <c r="L32" s="10"/>
      <c r="M32" s="10"/>
      <c r="N32" s="10"/>
      <c r="O32" s="10"/>
      <c r="P32" s="10"/>
      <c r="Q32" s="10" t="s">
        <v>85</v>
      </c>
      <c r="R32" s="20" t="str">
        <f>_xlfn.DISPIMG("ID_EA70CC61E98C4F47B15910A6029C3622",1)</f>
        <v>=DISPIMG("ID_EA70CC61E98C4F47B15910A6029C3622",1)</v>
      </c>
      <c r="S32" s="10"/>
    </row>
    <row r="33" ht="70" customHeight="1" spans="1:19">
      <c r="A33" s="10">
        <f>SUBTOTAL(103,$B$1:B32)*1</f>
        <v>32</v>
      </c>
      <c r="B33" s="10" t="s">
        <v>86</v>
      </c>
      <c r="C33" s="10" t="s">
        <v>87</v>
      </c>
      <c r="D33" s="10">
        <f t="shared" si="1"/>
        <v>45</v>
      </c>
      <c r="E33" s="10"/>
      <c r="F33" s="10"/>
      <c r="G33" s="10">
        <v>40</v>
      </c>
      <c r="H33" s="10"/>
      <c r="I33" s="10"/>
      <c r="J33" s="10"/>
      <c r="K33" s="10"/>
      <c r="L33" s="10"/>
      <c r="M33" s="10"/>
      <c r="N33" s="10"/>
      <c r="O33" s="10"/>
      <c r="P33" s="10">
        <v>5</v>
      </c>
      <c r="Q33" s="10" t="s">
        <v>88</v>
      </c>
      <c r="R33" s="20" t="str">
        <f>_xlfn.DISPIMG("ID_CD140AFC7C2C4362BE45C28E10388BCA",1)</f>
        <v>=DISPIMG("ID_CD140AFC7C2C4362BE45C28E10388BCA",1)</v>
      </c>
      <c r="S33" s="10"/>
    </row>
    <row r="34" ht="70" customHeight="1" spans="1:19">
      <c r="A34" s="10">
        <f>SUBTOTAL(103,$B$1:B33)*1</f>
        <v>33</v>
      </c>
      <c r="B34" s="10" t="s">
        <v>89</v>
      </c>
      <c r="C34" s="10" t="s">
        <v>90</v>
      </c>
      <c r="D34" s="10">
        <f t="shared" si="1"/>
        <v>35</v>
      </c>
      <c r="E34" s="10"/>
      <c r="F34" s="10"/>
      <c r="G34" s="10">
        <v>30</v>
      </c>
      <c r="H34" s="10"/>
      <c r="I34" s="10"/>
      <c r="J34" s="10"/>
      <c r="K34" s="10"/>
      <c r="L34" s="10"/>
      <c r="M34" s="10"/>
      <c r="N34" s="10"/>
      <c r="O34" s="10"/>
      <c r="P34" s="10">
        <v>5</v>
      </c>
      <c r="Q34" s="10" t="s">
        <v>91</v>
      </c>
      <c r="R34" s="20" t="str">
        <f>_xlfn.DISPIMG("ID_598B7B81BC2343F5A64EF1ADF9B75EF7",1)</f>
        <v>=DISPIMG("ID_598B7B81BC2343F5A64EF1ADF9B75EF7",1)</v>
      </c>
      <c r="S34" s="10"/>
    </row>
    <row r="35" ht="70" customHeight="1" spans="1:19">
      <c r="A35" s="10">
        <f>SUBTOTAL(103,$B$1:B34)*1</f>
        <v>34</v>
      </c>
      <c r="B35" s="10" t="s">
        <v>89</v>
      </c>
      <c r="C35" s="10" t="s">
        <v>92</v>
      </c>
      <c r="D35" s="10">
        <f t="shared" si="1"/>
        <v>20</v>
      </c>
      <c r="E35" s="10"/>
      <c r="F35" s="10"/>
      <c r="G35" s="10">
        <v>10</v>
      </c>
      <c r="H35" s="10">
        <v>5</v>
      </c>
      <c r="I35" s="10"/>
      <c r="J35" s="10"/>
      <c r="K35" s="10"/>
      <c r="L35" s="10"/>
      <c r="M35" s="10"/>
      <c r="N35" s="10"/>
      <c r="O35" s="10"/>
      <c r="P35" s="10">
        <v>5</v>
      </c>
      <c r="Q35" s="10" t="s">
        <v>91</v>
      </c>
      <c r="R35" s="20" t="str">
        <f>_xlfn.DISPIMG("ID_8EEAA9AA2DFC4AAA80FDF5029C7A2FC9",1)</f>
        <v>=DISPIMG("ID_8EEAA9AA2DFC4AAA80FDF5029C7A2FC9",1)</v>
      </c>
      <c r="S35" s="10"/>
    </row>
    <row r="36" ht="70" customHeight="1" spans="1:19">
      <c r="A36" s="10">
        <f>SUBTOTAL(103,$B$1:B35)*1</f>
        <v>35</v>
      </c>
      <c r="B36" s="10" t="s">
        <v>93</v>
      </c>
      <c r="C36" s="11" t="s">
        <v>94</v>
      </c>
      <c r="D36" s="10">
        <f t="shared" si="1"/>
        <v>17</v>
      </c>
      <c r="E36" s="10"/>
      <c r="F36" s="10"/>
      <c r="G36" s="10">
        <v>10</v>
      </c>
      <c r="H36" s="10">
        <v>2</v>
      </c>
      <c r="I36" s="10"/>
      <c r="J36" s="10"/>
      <c r="K36" s="10">
        <v>5</v>
      </c>
      <c r="L36" s="10"/>
      <c r="M36" s="10"/>
      <c r="N36" s="10"/>
      <c r="O36" s="10"/>
      <c r="P36" s="10"/>
      <c r="Q36" s="10" t="s">
        <v>85</v>
      </c>
      <c r="R36" s="20" t="str">
        <f>_xlfn.DISPIMG("ID_1E860BF9E8B54489BD7F32CBFF5678B5",1)</f>
        <v>=DISPIMG("ID_1E860BF9E8B54489BD7F32CBFF5678B5",1)</v>
      </c>
      <c r="S36" s="10"/>
    </row>
    <row r="37" ht="70" customHeight="1" spans="1:19">
      <c r="A37" s="10">
        <f>SUBTOTAL(103,$B$1:B36)*1</f>
        <v>36</v>
      </c>
      <c r="B37" s="11" t="s">
        <v>95</v>
      </c>
      <c r="C37" s="11" t="s">
        <v>96</v>
      </c>
      <c r="D37" s="10">
        <f t="shared" si="1"/>
        <v>13</v>
      </c>
      <c r="E37" s="11"/>
      <c r="F37" s="11"/>
      <c r="G37" s="11">
        <v>10</v>
      </c>
      <c r="H37" s="11"/>
      <c r="I37" s="11"/>
      <c r="J37" s="11"/>
      <c r="K37" s="11">
        <v>3</v>
      </c>
      <c r="L37" s="11"/>
      <c r="M37" s="11"/>
      <c r="N37" s="11"/>
      <c r="O37" s="11"/>
      <c r="P37" s="11"/>
      <c r="Q37" s="11" t="s">
        <v>97</v>
      </c>
      <c r="R37" s="20" t="str">
        <f>_xlfn.DISPIMG("ID_7B4F42D70E384E7C824D19E70F0BE14A",1)</f>
        <v>=DISPIMG("ID_7B4F42D70E384E7C824D19E70F0BE14A",1)</v>
      </c>
      <c r="S37" s="10"/>
    </row>
    <row r="38" ht="70" customHeight="1" spans="1:19">
      <c r="A38" s="10">
        <f>SUBTOTAL(103,$B$1:B37)*1</f>
        <v>37</v>
      </c>
      <c r="B38" s="10" t="s">
        <v>98</v>
      </c>
      <c r="C38" s="11" t="s">
        <v>99</v>
      </c>
      <c r="D38" s="10">
        <f t="shared" si="1"/>
        <v>11</v>
      </c>
      <c r="E38" s="10"/>
      <c r="F38" s="10"/>
      <c r="G38" s="10">
        <v>10</v>
      </c>
      <c r="H38" s="10"/>
      <c r="I38" s="10"/>
      <c r="J38" s="10"/>
      <c r="K38" s="10"/>
      <c r="L38" s="10"/>
      <c r="M38" s="10"/>
      <c r="N38" s="10"/>
      <c r="O38" s="10"/>
      <c r="P38" s="10">
        <v>1</v>
      </c>
      <c r="Q38" s="10" t="s">
        <v>21</v>
      </c>
      <c r="R38" s="20" t="str">
        <f>_xlfn.DISPIMG("ID_8BE43D6ABC4444F6A7C285B3653AF0F5",1)</f>
        <v>=DISPIMG("ID_8BE43D6ABC4444F6A7C285B3653AF0F5",1)</v>
      </c>
      <c r="S38" s="10"/>
    </row>
    <row r="39" ht="70" customHeight="1" spans="1:19">
      <c r="A39" s="10">
        <f>SUBTOTAL(103,$B$1:B38)*1</f>
        <v>38</v>
      </c>
      <c r="B39" s="11" t="s">
        <v>100</v>
      </c>
      <c r="C39" s="11" t="s">
        <v>101</v>
      </c>
      <c r="D39" s="10">
        <f t="shared" si="1"/>
        <v>1</v>
      </c>
      <c r="E39" s="10"/>
      <c r="F39" s="10"/>
      <c r="G39" s="10">
        <v>1</v>
      </c>
      <c r="H39" s="10"/>
      <c r="I39" s="10"/>
      <c r="J39" s="10"/>
      <c r="K39" s="10"/>
      <c r="L39" s="10"/>
      <c r="M39" s="10"/>
      <c r="N39" s="10"/>
      <c r="O39" s="10"/>
      <c r="P39" s="10"/>
      <c r="Q39" s="10" t="s">
        <v>74</v>
      </c>
      <c r="R39" s="20" t="str">
        <f>_xlfn.DISPIMG("ID_5005B99D2B7B461C9AFE17D74DC08C33",1)</f>
        <v>=DISPIMG("ID_5005B99D2B7B461C9AFE17D74DC08C33",1)</v>
      </c>
      <c r="S39" s="10"/>
    </row>
    <row r="40" ht="70" customHeight="1" spans="1:19">
      <c r="A40" s="10">
        <f>SUBTOTAL(103,$B$1:B39)*1</f>
        <v>39</v>
      </c>
      <c r="B40" s="11" t="s">
        <v>102</v>
      </c>
      <c r="C40" s="11" t="s">
        <v>103</v>
      </c>
      <c r="D40" s="10">
        <f t="shared" si="1"/>
        <v>1</v>
      </c>
      <c r="E40" s="10"/>
      <c r="F40" s="10"/>
      <c r="G40" s="10">
        <v>1</v>
      </c>
      <c r="H40" s="10"/>
      <c r="I40" s="10"/>
      <c r="J40" s="10"/>
      <c r="K40" s="10"/>
      <c r="L40" s="10"/>
      <c r="M40" s="10"/>
      <c r="N40" s="10"/>
      <c r="O40" s="10"/>
      <c r="P40" s="10"/>
      <c r="Q40" s="10" t="s">
        <v>74</v>
      </c>
      <c r="R40" s="20" t="str">
        <f>_xlfn.DISPIMG("ID_32FFCFC3D53B412CB8347C1276350EAB",1)</f>
        <v>=DISPIMG("ID_32FFCFC3D53B412CB8347C1276350EAB",1)</v>
      </c>
      <c r="S40" s="10"/>
    </row>
    <row r="41" ht="70" customHeight="1" spans="1:19">
      <c r="A41" s="10">
        <f>SUBTOTAL(103,$B$1:B40)*1</f>
        <v>40</v>
      </c>
      <c r="B41" s="11" t="s">
        <v>104</v>
      </c>
      <c r="C41" s="10"/>
      <c r="D41" s="10">
        <f t="shared" si="1"/>
        <v>12</v>
      </c>
      <c r="E41" s="10"/>
      <c r="F41" s="10"/>
      <c r="G41" s="10">
        <v>10</v>
      </c>
      <c r="H41" s="10"/>
      <c r="I41" s="10"/>
      <c r="J41" s="10"/>
      <c r="K41" s="10">
        <v>2</v>
      </c>
      <c r="L41" s="10"/>
      <c r="M41" s="10"/>
      <c r="N41" s="10"/>
      <c r="O41" s="10"/>
      <c r="P41" s="10"/>
      <c r="Q41" s="10" t="s">
        <v>74</v>
      </c>
      <c r="R41" s="20" t="str">
        <f>_xlfn.DISPIMG("ID_2D73C60EAD9542E1A1301356B1BFBCAC",1)</f>
        <v>=DISPIMG("ID_2D73C60EAD9542E1A1301356B1BFBCAC",1)</v>
      </c>
      <c r="S41" s="10"/>
    </row>
    <row r="42" ht="70" customHeight="1" spans="1:19">
      <c r="A42" s="10">
        <f>SUBTOTAL(103,$B$1:B41)*1</f>
        <v>41</v>
      </c>
      <c r="B42" s="11" t="s">
        <v>105</v>
      </c>
      <c r="C42" s="11" t="s">
        <v>106</v>
      </c>
      <c r="D42" s="10">
        <f t="shared" si="1"/>
        <v>5</v>
      </c>
      <c r="E42" s="10"/>
      <c r="F42" s="10"/>
      <c r="G42" s="10">
        <v>5</v>
      </c>
      <c r="H42" s="10"/>
      <c r="I42" s="10"/>
      <c r="J42" s="10"/>
      <c r="K42" s="10"/>
      <c r="L42" s="10"/>
      <c r="M42" s="10"/>
      <c r="N42" s="10"/>
      <c r="O42" s="10"/>
      <c r="P42" s="10"/>
      <c r="Q42" s="10" t="s">
        <v>74</v>
      </c>
      <c r="R42" s="22" t="str">
        <f>_xlfn.DISPIMG("ID_E8D2768DCF17489D9982A1E1E20E9E1F",1)</f>
        <v>=DISPIMG("ID_E8D2768DCF17489D9982A1E1E20E9E1F",1)</v>
      </c>
      <c r="S42" s="10"/>
    </row>
    <row r="43" ht="70" customHeight="1" spans="1:19">
      <c r="A43" s="10">
        <f>SUBTOTAL(103,$B$1:B42)*1</f>
        <v>42</v>
      </c>
      <c r="B43" s="11" t="s">
        <v>105</v>
      </c>
      <c r="C43" s="11" t="s">
        <v>107</v>
      </c>
      <c r="D43" s="10">
        <f t="shared" si="1"/>
        <v>5</v>
      </c>
      <c r="E43" s="10"/>
      <c r="F43" s="10"/>
      <c r="G43" s="10">
        <v>5</v>
      </c>
      <c r="H43" s="10"/>
      <c r="I43" s="10"/>
      <c r="J43" s="10"/>
      <c r="K43" s="10"/>
      <c r="L43" s="10"/>
      <c r="M43" s="10"/>
      <c r="N43" s="10"/>
      <c r="O43" s="10"/>
      <c r="P43" s="10"/>
      <c r="Q43" s="10" t="s">
        <v>74</v>
      </c>
      <c r="R43" s="22" t="str">
        <f>_xlfn.DISPIMG("ID_E8D2768DCF17489D9982A1E1E20E9E1F",1)</f>
        <v>=DISPIMG("ID_E8D2768DCF17489D9982A1E1E20E9E1F",1)</v>
      </c>
      <c r="S43" s="10"/>
    </row>
    <row r="44" ht="70" customHeight="1" spans="1:19">
      <c r="A44" s="10">
        <f>SUBTOTAL(103,$B$1:B43)*1</f>
        <v>43</v>
      </c>
      <c r="B44" s="11" t="s">
        <v>108</v>
      </c>
      <c r="C44" s="11" t="s">
        <v>109</v>
      </c>
      <c r="D44" s="10">
        <f t="shared" si="1"/>
        <v>3</v>
      </c>
      <c r="E44" s="10"/>
      <c r="F44" s="10"/>
      <c r="G44" s="10"/>
      <c r="H44" s="10">
        <v>1</v>
      </c>
      <c r="I44" s="10"/>
      <c r="J44" s="10"/>
      <c r="K44" s="10">
        <v>2</v>
      </c>
      <c r="L44" s="10"/>
      <c r="M44" s="10"/>
      <c r="N44" s="10"/>
      <c r="O44" s="10"/>
      <c r="P44" s="10"/>
      <c r="Q44" s="10" t="s">
        <v>74</v>
      </c>
      <c r="R44" s="22" t="str">
        <f>_xlfn.DISPIMG("ID_DD5B11897F464972B3E8B71DE10D4DC1",1)</f>
        <v>=DISPIMG("ID_DD5B11897F464972B3E8B71DE10D4DC1",1)</v>
      </c>
      <c r="S44" s="10"/>
    </row>
    <row r="45" ht="70" customHeight="1" spans="1:19">
      <c r="A45" s="10">
        <f>SUBTOTAL(103,$B$1:B44)*1</f>
        <v>44</v>
      </c>
      <c r="B45" s="10" t="s">
        <v>110</v>
      </c>
      <c r="C45" s="11" t="s">
        <v>111</v>
      </c>
      <c r="D45" s="10">
        <f t="shared" si="1"/>
        <v>7</v>
      </c>
      <c r="E45" s="10"/>
      <c r="F45" s="10"/>
      <c r="G45" s="10">
        <v>5</v>
      </c>
      <c r="H45" s="10">
        <v>2</v>
      </c>
      <c r="I45" s="10"/>
      <c r="J45" s="10"/>
      <c r="K45" s="10"/>
      <c r="L45" s="10"/>
      <c r="M45" s="10"/>
      <c r="N45" s="10"/>
      <c r="O45" s="10"/>
      <c r="P45" s="10"/>
      <c r="Q45" s="10" t="s">
        <v>112</v>
      </c>
      <c r="R45" s="20" t="str">
        <f>_xlfn.DISPIMG("ID_90A305A9B1924CDF96C5B527413E0A93",1)</f>
        <v>=DISPIMG("ID_90A305A9B1924CDF96C5B527413E0A93",1)</v>
      </c>
      <c r="S45" s="10"/>
    </row>
    <row r="46" ht="70" customHeight="1" spans="1:19">
      <c r="A46" s="10">
        <f>SUBTOTAL(103,$B$1:B45)*1</f>
        <v>45</v>
      </c>
      <c r="B46" s="11" t="s">
        <v>113</v>
      </c>
      <c r="C46" s="11" t="s">
        <v>114</v>
      </c>
      <c r="D46" s="10">
        <f t="shared" si="1"/>
        <v>18</v>
      </c>
      <c r="E46" s="11"/>
      <c r="F46" s="11"/>
      <c r="G46" s="11">
        <v>10</v>
      </c>
      <c r="H46" s="11"/>
      <c r="I46" s="11"/>
      <c r="J46" s="11"/>
      <c r="K46" s="11">
        <v>8</v>
      </c>
      <c r="L46" s="11"/>
      <c r="M46" s="11"/>
      <c r="N46" s="11"/>
      <c r="O46" s="11"/>
      <c r="P46" s="11"/>
      <c r="Q46" s="11" t="s">
        <v>115</v>
      </c>
      <c r="R46" s="20" t="str">
        <f>_xlfn.DISPIMG("ID_18124C9A3DB547379227A64BA32D44D2",1)</f>
        <v>=DISPIMG("ID_18124C9A3DB547379227A64BA32D44D2",1)</v>
      </c>
      <c r="S46" s="10"/>
    </row>
    <row r="47" ht="70" customHeight="1" spans="1:19">
      <c r="A47" s="10">
        <f>SUBTOTAL(103,$B$1:B46)*1</f>
        <v>46</v>
      </c>
      <c r="B47" s="11" t="s">
        <v>116</v>
      </c>
      <c r="C47" s="11" t="s">
        <v>84</v>
      </c>
      <c r="D47" s="10">
        <f t="shared" si="1"/>
        <v>1</v>
      </c>
      <c r="E47" s="10"/>
      <c r="F47" s="10"/>
      <c r="G47" s="10">
        <v>1</v>
      </c>
      <c r="H47" s="10"/>
      <c r="I47" s="10"/>
      <c r="J47" s="10"/>
      <c r="K47" s="10"/>
      <c r="L47" s="10"/>
      <c r="M47" s="10"/>
      <c r="N47" s="10"/>
      <c r="O47" s="10"/>
      <c r="P47" s="10"/>
      <c r="Q47" s="10" t="s">
        <v>74</v>
      </c>
      <c r="R47" s="20" t="str">
        <f>_xlfn.DISPIMG("ID_050950C7B9E441BFA5B33BCA00F0F306",1)</f>
        <v>=DISPIMG("ID_050950C7B9E441BFA5B33BCA00F0F306",1)</v>
      </c>
      <c r="S47" s="10"/>
    </row>
    <row r="48" ht="70" customHeight="1" spans="1:19">
      <c r="A48" s="10">
        <f>SUBTOTAL(103,$B$1:B47)*1</f>
        <v>47</v>
      </c>
      <c r="B48" s="10" t="s">
        <v>117</v>
      </c>
      <c r="C48" s="11" t="s">
        <v>118</v>
      </c>
      <c r="D48" s="10">
        <f t="shared" si="1"/>
        <v>22</v>
      </c>
      <c r="E48" s="10"/>
      <c r="F48" s="10"/>
      <c r="G48" s="10">
        <v>20</v>
      </c>
      <c r="H48" s="10"/>
      <c r="I48" s="10"/>
      <c r="J48" s="10"/>
      <c r="K48" s="10"/>
      <c r="L48" s="10"/>
      <c r="M48" s="10"/>
      <c r="N48" s="10"/>
      <c r="O48" s="10"/>
      <c r="P48" s="10">
        <v>2</v>
      </c>
      <c r="Q48" s="10" t="s">
        <v>51</v>
      </c>
      <c r="R48" s="20" t="str">
        <f>_xlfn.DISPIMG("ID_B36D69CE6D7C4B5888CC590F2268A49B",1)</f>
        <v>=DISPIMG("ID_B36D69CE6D7C4B5888CC590F2268A49B",1)</v>
      </c>
      <c r="S48" s="10"/>
    </row>
    <row r="49" ht="70" customHeight="1" spans="1:19">
      <c r="A49" s="10">
        <f>SUBTOTAL(103,$B$1:B48)*1</f>
        <v>48</v>
      </c>
      <c r="B49" s="10" t="s">
        <v>119</v>
      </c>
      <c r="C49" s="10"/>
      <c r="D49" s="10">
        <f t="shared" si="1"/>
        <v>12</v>
      </c>
      <c r="E49" s="10"/>
      <c r="F49" s="10"/>
      <c r="G49" s="10">
        <v>5</v>
      </c>
      <c r="H49" s="10"/>
      <c r="I49" s="10"/>
      <c r="J49" s="10"/>
      <c r="K49" s="10">
        <v>2</v>
      </c>
      <c r="L49" s="10"/>
      <c r="M49" s="10">
        <v>5</v>
      </c>
      <c r="N49" s="10"/>
      <c r="O49" s="10"/>
      <c r="P49" s="10"/>
      <c r="Q49" s="10" t="s">
        <v>74</v>
      </c>
      <c r="R49" s="21" t="str">
        <f>_xlfn.DISPIMG("ID_1C20650960F040269DC550668571075C",1)</f>
        <v>=DISPIMG("ID_1C20650960F040269DC550668571075C",1)</v>
      </c>
      <c r="S49" s="10"/>
    </row>
    <row r="50" ht="70" customHeight="1" spans="1:19">
      <c r="A50" s="10">
        <f>SUBTOTAL(103,$B$1:B49)*1</f>
        <v>49</v>
      </c>
      <c r="B50" s="11" t="s">
        <v>120</v>
      </c>
      <c r="C50" s="11" t="s">
        <v>121</v>
      </c>
      <c r="D50" s="10">
        <f t="shared" si="1"/>
        <v>4</v>
      </c>
      <c r="E50" s="10"/>
      <c r="F50" s="10"/>
      <c r="G50" s="10">
        <v>4</v>
      </c>
      <c r="H50" s="10"/>
      <c r="I50" s="10"/>
      <c r="J50" s="10"/>
      <c r="K50" s="10"/>
      <c r="L50" s="10"/>
      <c r="M50" s="11"/>
      <c r="N50" s="11"/>
      <c r="O50" s="11"/>
      <c r="P50" s="11"/>
      <c r="Q50" s="11" t="s">
        <v>122</v>
      </c>
      <c r="R50" s="20" t="str">
        <f>_xlfn.DISPIMG("ID_CD27ED6D166A4129BF4E4B48F5E798D3",1)</f>
        <v>=DISPIMG("ID_CD27ED6D166A4129BF4E4B48F5E798D3",1)</v>
      </c>
      <c r="S50" s="10"/>
    </row>
    <row r="51" ht="70" customHeight="1" spans="1:19">
      <c r="A51" s="10">
        <f>SUBTOTAL(103,$B$1:B50)*1</f>
        <v>50</v>
      </c>
      <c r="B51" s="10" t="s">
        <v>123</v>
      </c>
      <c r="C51" s="10" t="s">
        <v>124</v>
      </c>
      <c r="D51" s="10">
        <f t="shared" si="1"/>
        <v>8</v>
      </c>
      <c r="E51" s="10"/>
      <c r="F51" s="10"/>
      <c r="G51" s="10">
        <v>8</v>
      </c>
      <c r="H51" s="10"/>
      <c r="I51" s="10"/>
      <c r="J51" s="10"/>
      <c r="K51" s="10"/>
      <c r="L51" s="10"/>
      <c r="M51" s="11"/>
      <c r="N51" s="11"/>
      <c r="O51" s="11"/>
      <c r="P51" s="11"/>
      <c r="Q51" s="11" t="s">
        <v>122</v>
      </c>
      <c r="R51" s="20" t="str">
        <f>_xlfn.DISPIMG("ID_F094569B9351482D8F01DD7CA232107C",1)</f>
        <v>=DISPIMG("ID_F094569B9351482D8F01DD7CA232107C",1)</v>
      </c>
      <c r="S51" s="10"/>
    </row>
    <row r="52" s="2" customFormat="1" ht="70" customHeight="1" spans="1:19">
      <c r="A52" s="10">
        <f>SUBTOTAL(103,$B$1:B51)*1</f>
        <v>51</v>
      </c>
      <c r="B52" s="10" t="s">
        <v>125</v>
      </c>
      <c r="C52" s="11" t="s">
        <v>126</v>
      </c>
      <c r="D52" s="10">
        <f t="shared" si="1"/>
        <v>10</v>
      </c>
      <c r="E52" s="10"/>
      <c r="F52" s="10"/>
      <c r="G52" s="10">
        <v>10</v>
      </c>
      <c r="H52" s="10"/>
      <c r="I52" s="10"/>
      <c r="J52" s="10"/>
      <c r="K52" s="10"/>
      <c r="L52" s="10"/>
      <c r="M52" s="11"/>
      <c r="N52" s="11"/>
      <c r="O52" s="11"/>
      <c r="P52" s="11"/>
      <c r="Q52" s="11" t="s">
        <v>28</v>
      </c>
      <c r="R52" s="20" t="str">
        <f>_xlfn.DISPIMG("ID_F5C940B57645474EA2DEFBE573CCAC5D",1)</f>
        <v>=DISPIMG("ID_F5C940B57645474EA2DEFBE573CCAC5D",1)</v>
      </c>
      <c r="S52" s="10"/>
    </row>
    <row r="53" s="2" customFormat="1" ht="70" customHeight="1" spans="1:19">
      <c r="A53" s="10">
        <f>SUBTOTAL(103,$B$1:B52)*1</f>
        <v>52</v>
      </c>
      <c r="B53" s="11" t="s">
        <v>127</v>
      </c>
      <c r="C53" s="14" t="s">
        <v>128</v>
      </c>
      <c r="D53" s="10">
        <f t="shared" si="1"/>
        <v>35</v>
      </c>
      <c r="E53" s="10"/>
      <c r="F53" s="10"/>
      <c r="G53" s="10">
        <v>30</v>
      </c>
      <c r="H53" s="10">
        <v>5</v>
      </c>
      <c r="I53" s="10"/>
      <c r="J53" s="10"/>
      <c r="K53" s="10"/>
      <c r="L53" s="10"/>
      <c r="M53" s="11"/>
      <c r="N53" s="11"/>
      <c r="O53" s="11"/>
      <c r="P53" s="11"/>
      <c r="Q53" s="11" t="s">
        <v>31</v>
      </c>
      <c r="R53" s="20" t="str">
        <f>_xlfn.DISPIMG("ID_96DF13BFBB7D4C748B9B91BA4B0B98E5",1)</f>
        <v>=DISPIMG("ID_96DF13BFBB7D4C748B9B91BA4B0B98E5",1)</v>
      </c>
      <c r="S53" s="10"/>
    </row>
    <row r="54" s="2" customFormat="1" ht="70" customHeight="1" spans="1:19">
      <c r="A54" s="10">
        <f>SUBTOTAL(103,$B$1:B53)*1</f>
        <v>53</v>
      </c>
      <c r="B54" s="11" t="s">
        <v>127</v>
      </c>
      <c r="C54" s="14" t="s">
        <v>129</v>
      </c>
      <c r="D54" s="10">
        <f t="shared" si="1"/>
        <v>30</v>
      </c>
      <c r="E54" s="11"/>
      <c r="F54" s="11"/>
      <c r="G54" s="11">
        <v>30</v>
      </c>
      <c r="H54" s="11"/>
      <c r="I54" s="11"/>
      <c r="J54" s="11"/>
      <c r="K54" s="11"/>
      <c r="L54" s="11"/>
      <c r="M54" s="11"/>
      <c r="N54" s="11"/>
      <c r="O54" s="11"/>
      <c r="P54" s="11"/>
      <c r="Q54" s="11" t="s">
        <v>31</v>
      </c>
      <c r="R54" s="20" t="str">
        <f>_xlfn.DISPIMG("ID_937D4C54EA8344458916575D94A99A1D",1)</f>
        <v>=DISPIMG("ID_937D4C54EA8344458916575D94A99A1D",1)</v>
      </c>
      <c r="S54" s="10"/>
    </row>
    <row r="55" s="2" customFormat="1" ht="70" customHeight="1" spans="1:19">
      <c r="A55" s="10">
        <f>SUBTOTAL(103,$B$1:B54)*1</f>
        <v>54</v>
      </c>
      <c r="B55" s="11" t="s">
        <v>127</v>
      </c>
      <c r="C55" s="14" t="s">
        <v>130</v>
      </c>
      <c r="D55" s="10">
        <f t="shared" si="1"/>
        <v>10</v>
      </c>
      <c r="E55" s="11"/>
      <c r="F55" s="11"/>
      <c r="G55" s="11">
        <v>10</v>
      </c>
      <c r="H55" s="11"/>
      <c r="I55" s="11"/>
      <c r="J55" s="11"/>
      <c r="K55" s="11"/>
      <c r="L55" s="11"/>
      <c r="M55" s="11"/>
      <c r="N55" s="11"/>
      <c r="O55" s="11"/>
      <c r="P55" s="11"/>
      <c r="Q55" s="11" t="s">
        <v>31</v>
      </c>
      <c r="R55" s="20" t="str">
        <f>_xlfn.DISPIMG("ID_02E8D926644A48CA96FD6D96C7C35A1E",1)</f>
        <v>=DISPIMG("ID_02E8D926644A48CA96FD6D96C7C35A1E",1)</v>
      </c>
      <c r="S55" s="10"/>
    </row>
    <row r="56" s="2" customFormat="1" ht="70" customHeight="1" spans="1:19">
      <c r="A56" s="10">
        <f>SUBTOTAL(103,$B$1:B55)*1</f>
        <v>55</v>
      </c>
      <c r="B56" s="12" t="s">
        <v>131</v>
      </c>
      <c r="C56" s="12" t="s">
        <v>132</v>
      </c>
      <c r="D56" s="10">
        <f t="shared" si="1"/>
        <v>7</v>
      </c>
      <c r="E56" s="12"/>
      <c r="F56" s="12"/>
      <c r="G56" s="12">
        <v>5</v>
      </c>
      <c r="H56" s="12">
        <v>1</v>
      </c>
      <c r="I56" s="12"/>
      <c r="J56" s="12"/>
      <c r="K56" s="12"/>
      <c r="L56" s="12"/>
      <c r="M56" s="12"/>
      <c r="N56" s="12"/>
      <c r="O56" s="12"/>
      <c r="P56" s="12">
        <v>1</v>
      </c>
      <c r="Q56" s="12" t="s">
        <v>28</v>
      </c>
      <c r="R56" s="20" t="str">
        <f>_xlfn.DISPIMG("ID_4BD38E1425734DAFA9D8AFFE0710D494",1)</f>
        <v>=DISPIMG("ID_4BD38E1425734DAFA9D8AFFE0710D494",1)</v>
      </c>
      <c r="S56" s="10"/>
    </row>
    <row r="57" s="2" customFormat="1" ht="70" customHeight="1" spans="1:19">
      <c r="A57" s="10">
        <f>SUBTOTAL(103,$B$1:B56)*1</f>
        <v>56</v>
      </c>
      <c r="B57" s="12" t="s">
        <v>133</v>
      </c>
      <c r="C57" s="12" t="s">
        <v>134</v>
      </c>
      <c r="D57" s="10">
        <f t="shared" si="1"/>
        <v>8</v>
      </c>
      <c r="E57" s="12"/>
      <c r="F57" s="12"/>
      <c r="G57" s="12">
        <v>5</v>
      </c>
      <c r="H57" s="12"/>
      <c r="I57" s="12"/>
      <c r="J57" s="12"/>
      <c r="K57" s="12"/>
      <c r="L57" s="12"/>
      <c r="M57" s="12">
        <v>2</v>
      </c>
      <c r="N57" s="12"/>
      <c r="O57" s="12"/>
      <c r="P57" s="12">
        <v>1</v>
      </c>
      <c r="Q57" s="12" t="s">
        <v>135</v>
      </c>
      <c r="R57" s="20" t="str">
        <f>_xlfn.DISPIMG("ID_5E2FD7D02CEC49068586D7A7058D8483",1)</f>
        <v>=DISPIMG("ID_5E2FD7D02CEC49068586D7A7058D8483",1)</v>
      </c>
      <c r="S57" s="10"/>
    </row>
    <row r="58" customFormat="1" ht="93.35" customHeight="1" spans="1:19">
      <c r="A58" s="10">
        <f>SUBTOTAL(103,$B$1:B57)*1</f>
        <v>57</v>
      </c>
      <c r="B58" s="15" t="s">
        <v>136</v>
      </c>
      <c r="C58" s="15" t="s">
        <v>137</v>
      </c>
      <c r="D58" s="10">
        <f t="shared" si="1"/>
        <v>2</v>
      </c>
      <c r="E58" s="16"/>
      <c r="F58" s="16"/>
      <c r="G58" s="16">
        <v>0</v>
      </c>
      <c r="H58" s="16"/>
      <c r="I58" s="16"/>
      <c r="J58" s="16"/>
      <c r="K58" s="16">
        <v>2</v>
      </c>
      <c r="L58" s="16"/>
      <c r="M58" s="12"/>
      <c r="N58" s="12"/>
      <c r="O58" s="12"/>
      <c r="P58" s="12"/>
      <c r="Q58" s="12" t="s">
        <v>138</v>
      </c>
      <c r="R58" s="23" t="str">
        <f>_xlfn.DISPIMG("ID_D0EDF9A98B114AE0A4FB540E9E3A6FF8",1)</f>
        <v>=DISPIMG("ID_D0EDF9A98B114AE0A4FB540E9E3A6FF8",1)</v>
      </c>
      <c r="S58" s="10"/>
    </row>
    <row r="59" customFormat="1" ht="86.25" customHeight="1" spans="1:19">
      <c r="A59" s="10">
        <f>SUBTOTAL(103,$B$1:B58)*1</f>
        <v>58</v>
      </c>
      <c r="B59" s="12" t="s">
        <v>139</v>
      </c>
      <c r="C59" s="17" t="s">
        <v>140</v>
      </c>
      <c r="D59" s="10">
        <f t="shared" si="1"/>
        <v>2</v>
      </c>
      <c r="E59" s="12"/>
      <c r="F59" s="12"/>
      <c r="G59" s="12">
        <v>2</v>
      </c>
      <c r="H59" s="12"/>
      <c r="I59" s="12"/>
      <c r="J59" s="12"/>
      <c r="K59" s="12"/>
      <c r="L59" s="12"/>
      <c r="M59" s="12"/>
      <c r="N59" s="12"/>
      <c r="O59" s="12"/>
      <c r="P59" s="12"/>
      <c r="Q59" s="12" t="s">
        <v>141</v>
      </c>
      <c r="R59" s="20" t="str">
        <f>_xlfn.DISPIMG("ID_D49641E3622C445BB29700CC76498468",1)</f>
        <v>=DISPIMG("ID_D49641E3622C445BB29700CC76498468",1)</v>
      </c>
      <c r="S59" s="10"/>
    </row>
    <row r="60" customFormat="1" ht="86.25" customHeight="1" spans="1:19">
      <c r="A60" s="10">
        <f>SUBTOTAL(103,$B$1:B59)*1</f>
        <v>59</v>
      </c>
      <c r="B60" s="12" t="s">
        <v>142</v>
      </c>
      <c r="C60" s="13" t="s">
        <v>143</v>
      </c>
      <c r="D60" s="10">
        <f t="shared" si="1"/>
        <v>1</v>
      </c>
      <c r="E60" s="12"/>
      <c r="F60" s="12"/>
      <c r="G60" s="12">
        <v>1</v>
      </c>
      <c r="H60" s="12"/>
      <c r="I60" s="12"/>
      <c r="J60" s="12"/>
      <c r="K60" s="12"/>
      <c r="L60" s="12"/>
      <c r="M60" s="12"/>
      <c r="N60" s="12"/>
      <c r="O60" s="12"/>
      <c r="P60" s="12"/>
      <c r="Q60" s="12" t="s">
        <v>68</v>
      </c>
      <c r="R60" s="20" t="str">
        <f>_xlfn.DISPIMG("ID_0E582228F9E54B8AA14BDF0BBAF520BB",1)</f>
        <v>=DISPIMG("ID_0E582228F9E54B8AA14BDF0BBAF520BB",1)</v>
      </c>
      <c r="S60" s="10"/>
    </row>
    <row r="61" s="3" customFormat="1" ht="86.25" customHeight="1" spans="1:19">
      <c r="A61" s="10">
        <f>SUBTOTAL(103,$B$1:B60)*1</f>
        <v>60</v>
      </c>
      <c r="B61" s="12" t="s">
        <v>144</v>
      </c>
      <c r="C61" s="12" t="s">
        <v>145</v>
      </c>
      <c r="D61" s="10">
        <f t="shared" si="1"/>
        <v>20</v>
      </c>
      <c r="E61" s="12">
        <v>5</v>
      </c>
      <c r="F61" s="12"/>
      <c r="G61" s="12"/>
      <c r="H61" s="12">
        <v>5</v>
      </c>
      <c r="I61" s="12"/>
      <c r="J61" s="12"/>
      <c r="K61" s="12"/>
      <c r="L61" s="12"/>
      <c r="M61" s="12"/>
      <c r="N61" s="12"/>
      <c r="O61" s="12"/>
      <c r="P61" s="12">
        <v>10</v>
      </c>
      <c r="Q61" s="12" t="s">
        <v>28</v>
      </c>
      <c r="R61" s="20" t="str">
        <f>_xlfn.DISPIMG("ID_1BB855AE82564907BB935DE89764ADEE",1)</f>
        <v>=DISPIMG("ID_1BB855AE82564907BB935DE89764ADEE",1)</v>
      </c>
      <c r="S61" s="10"/>
    </row>
    <row r="62" s="3" customFormat="1" ht="86.25" customHeight="1" spans="1:19">
      <c r="A62" s="10">
        <f>SUBTOTAL(103,$B$1:B61)*1</f>
        <v>61</v>
      </c>
      <c r="B62" s="12" t="s">
        <v>144</v>
      </c>
      <c r="C62" s="12" t="s">
        <v>146</v>
      </c>
      <c r="D62" s="10">
        <f t="shared" si="1"/>
        <v>7</v>
      </c>
      <c r="E62" s="12">
        <v>5</v>
      </c>
      <c r="F62" s="12"/>
      <c r="G62" s="12">
        <v>2</v>
      </c>
      <c r="H62" s="12"/>
      <c r="I62" s="12"/>
      <c r="J62" s="12"/>
      <c r="K62" s="12"/>
      <c r="L62" s="12"/>
      <c r="M62" s="12"/>
      <c r="N62" s="12"/>
      <c r="O62" s="12"/>
      <c r="P62" s="12"/>
      <c r="Q62" s="12" t="s">
        <v>28</v>
      </c>
      <c r="R62" s="20" t="str">
        <f>_xlfn.DISPIMG("ID_F6C692A9C0C44D1A80F8DC3C0FCCA318",1)</f>
        <v>=DISPIMG("ID_F6C692A9C0C44D1A80F8DC3C0FCCA318",1)</v>
      </c>
      <c r="S62" s="10"/>
    </row>
    <row r="63" s="3" customFormat="1" ht="86.25" customHeight="1" spans="1:19">
      <c r="A63" s="10">
        <f>SUBTOTAL(103,$B$1:B62)*1</f>
        <v>62</v>
      </c>
      <c r="B63" s="12" t="s">
        <v>144</v>
      </c>
      <c r="C63" s="12" t="s">
        <v>147</v>
      </c>
      <c r="D63" s="10">
        <f t="shared" si="1"/>
        <v>20</v>
      </c>
      <c r="E63" s="12">
        <v>5</v>
      </c>
      <c r="F63" s="12"/>
      <c r="G63" s="12"/>
      <c r="H63" s="12">
        <v>5</v>
      </c>
      <c r="I63" s="12"/>
      <c r="J63" s="12"/>
      <c r="K63" s="12"/>
      <c r="L63" s="12"/>
      <c r="M63" s="12"/>
      <c r="N63" s="12"/>
      <c r="O63" s="12"/>
      <c r="P63" s="12">
        <v>10</v>
      </c>
      <c r="Q63" s="12" t="s">
        <v>28</v>
      </c>
      <c r="R63" s="20" t="str">
        <f>_xlfn.DISPIMG("ID_F6C692A9C0C44D1A80F8DC3C0FCCA318",1)</f>
        <v>=DISPIMG("ID_F6C692A9C0C44D1A80F8DC3C0FCCA318",1)</v>
      </c>
      <c r="S63" s="10"/>
    </row>
    <row r="64" ht="66.8" customHeight="1" spans="1:19">
      <c r="A64" s="10">
        <f>SUBTOTAL(103,$B$1:B63)*1</f>
        <v>63</v>
      </c>
      <c r="B64" s="12" t="s">
        <v>148</v>
      </c>
      <c r="C64" s="12" t="s">
        <v>149</v>
      </c>
      <c r="D64" s="10">
        <f t="shared" ref="D64:D71" si="3">SUM(E64:L64)+SUM(M64:P64)</f>
        <v>5</v>
      </c>
      <c r="E64" s="12"/>
      <c r="F64" s="12"/>
      <c r="G64" s="12">
        <v>5</v>
      </c>
      <c r="H64" s="12"/>
      <c r="I64" s="12"/>
      <c r="J64" s="12"/>
      <c r="K64" s="12"/>
      <c r="L64" s="12"/>
      <c r="M64" s="12"/>
      <c r="N64" s="12"/>
      <c r="O64" s="12"/>
      <c r="P64" s="12"/>
      <c r="Q64" s="12" t="s">
        <v>68</v>
      </c>
      <c r="R64" s="12" t="str">
        <f>_xlfn.DISPIMG("ID_77A313E5BCCC40E9898AD1A0C8B2BBB7",1)</f>
        <v>=DISPIMG("ID_77A313E5BCCC40E9898AD1A0C8B2BBB7",1)</v>
      </c>
      <c r="S64" s="10"/>
    </row>
    <row r="65" ht="61.45" customHeight="1" spans="1:19">
      <c r="A65" s="10">
        <f>SUBTOTAL(103,$B$1:B64)*1</f>
        <v>64</v>
      </c>
      <c r="B65" s="12" t="s">
        <v>150</v>
      </c>
      <c r="C65" s="12" t="s">
        <v>151</v>
      </c>
      <c r="D65" s="10">
        <f t="shared" si="3"/>
        <v>5</v>
      </c>
      <c r="E65" s="12"/>
      <c r="F65" s="12"/>
      <c r="G65" s="12">
        <v>5</v>
      </c>
      <c r="H65" s="12"/>
      <c r="I65" s="12"/>
      <c r="J65" s="12"/>
      <c r="K65" s="12"/>
      <c r="L65" s="12"/>
      <c r="M65" s="12"/>
      <c r="N65" s="12"/>
      <c r="O65" s="12"/>
      <c r="P65" s="12"/>
      <c r="Q65" s="12" t="s">
        <v>68</v>
      </c>
      <c r="R65" s="12" t="str">
        <f>_xlfn.DISPIMG("ID_9A8DFF3BA24B424085863E429F4CA9D4",1)</f>
        <v>=DISPIMG("ID_9A8DFF3BA24B424085863E429F4CA9D4",1)</v>
      </c>
      <c r="S65" s="10"/>
    </row>
    <row r="66" ht="77.6" customHeight="1" spans="1:19">
      <c r="A66" s="10">
        <f>SUBTOTAL(103,$B$1:B65)*1</f>
        <v>65</v>
      </c>
      <c r="B66" s="12" t="s">
        <v>152</v>
      </c>
      <c r="C66" s="12" t="s">
        <v>153</v>
      </c>
      <c r="D66" s="10">
        <f t="shared" si="3"/>
        <v>5</v>
      </c>
      <c r="E66" s="12"/>
      <c r="F66" s="12"/>
      <c r="G66" s="12"/>
      <c r="H66" s="12">
        <v>5</v>
      </c>
      <c r="I66" s="12"/>
      <c r="J66" s="12"/>
      <c r="K66" s="12"/>
      <c r="L66" s="12"/>
      <c r="M66" s="12"/>
      <c r="N66" s="12"/>
      <c r="O66" s="12"/>
      <c r="P66" s="12"/>
      <c r="Q66" s="12" t="s">
        <v>154</v>
      </c>
      <c r="R66" s="12" t="str">
        <f>_xlfn.DISPIMG("ID_6F58B16C9F86400887C1CCA60AD59CC9",1)</f>
        <v>=DISPIMG("ID_6F58B16C9F86400887C1CCA60AD59CC9",1)</v>
      </c>
      <c r="S66" s="10"/>
    </row>
    <row r="67" ht="76.95" customHeight="1" spans="1:19">
      <c r="A67" s="10">
        <f>SUBTOTAL(103,$B$1:B66)*1</f>
        <v>66</v>
      </c>
      <c r="B67" s="12" t="s">
        <v>155</v>
      </c>
      <c r="C67" s="12" t="s">
        <v>156</v>
      </c>
      <c r="D67" s="10">
        <f t="shared" si="3"/>
        <v>21</v>
      </c>
      <c r="E67" s="12"/>
      <c r="F67" s="12">
        <v>20</v>
      </c>
      <c r="G67" s="12">
        <v>1</v>
      </c>
      <c r="H67" s="12"/>
      <c r="I67" s="12"/>
      <c r="J67" s="12"/>
      <c r="K67" s="12"/>
      <c r="L67" s="12"/>
      <c r="M67" s="12"/>
      <c r="N67" s="12"/>
      <c r="O67" s="12"/>
      <c r="P67" s="12"/>
      <c r="Q67" s="12" t="s">
        <v>28</v>
      </c>
      <c r="R67" s="12" t="str">
        <f>_xlfn.DISPIMG("ID_2349BE870D86458BB8C70A6F265E9C61",1)</f>
        <v>=DISPIMG("ID_2349BE870D86458BB8C70A6F265E9C61",1)</v>
      </c>
      <c r="S67" s="10"/>
    </row>
    <row r="68" ht="65.25" customHeight="1" spans="1:19">
      <c r="A68" s="10">
        <f>SUBTOTAL(103,$B$1:B67)*1</f>
        <v>67</v>
      </c>
      <c r="B68" s="12" t="s">
        <v>157</v>
      </c>
      <c r="C68" s="12" t="s">
        <v>158</v>
      </c>
      <c r="D68" s="10">
        <f t="shared" si="3"/>
        <v>10</v>
      </c>
      <c r="E68" s="12"/>
      <c r="F68" s="12"/>
      <c r="G68" s="12">
        <v>10</v>
      </c>
      <c r="H68" s="12"/>
      <c r="I68" s="12"/>
      <c r="J68" s="12"/>
      <c r="K68" s="12"/>
      <c r="L68" s="12"/>
      <c r="M68" s="12"/>
      <c r="N68" s="12"/>
      <c r="O68" s="12"/>
      <c r="P68" s="12"/>
      <c r="Q68" s="12" t="s">
        <v>97</v>
      </c>
      <c r="R68" s="12" t="str">
        <f>_xlfn.DISPIMG("ID_69ADA250B16146C589FFC7016BF4CFAB",1)</f>
        <v>=DISPIMG("ID_69ADA250B16146C589FFC7016BF4CFAB",1)</v>
      </c>
      <c r="S68" s="10"/>
    </row>
    <row r="69" ht="65.25" customHeight="1" spans="1:19">
      <c r="A69" s="10">
        <f>SUBTOTAL(103,$B$1:B68)*1</f>
        <v>68</v>
      </c>
      <c r="B69" s="12" t="s">
        <v>159</v>
      </c>
      <c r="C69" s="12" t="s">
        <v>160</v>
      </c>
      <c r="D69" s="10">
        <f t="shared" si="3"/>
        <v>1</v>
      </c>
      <c r="E69" s="12"/>
      <c r="F69" s="12"/>
      <c r="G69" s="12">
        <v>1</v>
      </c>
      <c r="H69" s="12"/>
      <c r="I69" s="12"/>
      <c r="J69" s="12"/>
      <c r="K69" s="12"/>
      <c r="L69" s="12"/>
      <c r="M69" s="12"/>
      <c r="N69" s="12"/>
      <c r="O69" s="12"/>
      <c r="P69" s="12"/>
      <c r="Q69" s="12" t="s">
        <v>97</v>
      </c>
      <c r="R69" s="12" t="str">
        <f>_xlfn.DISPIMG("ID_1A7137CEE5764FCAB3911392B854A17A",1)</f>
        <v>=DISPIMG("ID_1A7137CEE5764FCAB3911392B854A17A",1)</v>
      </c>
      <c r="S69" s="10"/>
    </row>
    <row r="70" ht="63.7" customHeight="1" spans="1:19">
      <c r="A70" s="10">
        <f>SUBTOTAL(103,$B$1:B69)*1</f>
        <v>69</v>
      </c>
      <c r="B70" s="12" t="s">
        <v>161</v>
      </c>
      <c r="C70" s="12" t="s">
        <v>162</v>
      </c>
      <c r="D70" s="10">
        <f t="shared" si="3"/>
        <v>3</v>
      </c>
      <c r="E70" s="12"/>
      <c r="F70" s="12"/>
      <c r="G70" s="12">
        <v>1</v>
      </c>
      <c r="H70" s="12"/>
      <c r="I70" s="12"/>
      <c r="J70" s="12"/>
      <c r="K70" s="12">
        <v>2</v>
      </c>
      <c r="L70" s="12"/>
      <c r="M70" s="12"/>
      <c r="N70" s="12"/>
      <c r="O70" s="12"/>
      <c r="P70" s="12"/>
      <c r="Q70" s="12" t="s">
        <v>28</v>
      </c>
      <c r="R70" s="12" t="str">
        <f>_xlfn.DISPIMG("ID_803971EDAD3346F39A007C3725F33401",1)</f>
        <v>=DISPIMG("ID_803971EDAD3346F39A007C3725F33401",1)</v>
      </c>
      <c r="S70" s="10"/>
    </row>
    <row r="71" ht="76.95" customHeight="1" spans="1:19">
      <c r="A71" s="10">
        <f>SUBTOTAL(103,$B$1:B70)*1</f>
        <v>70</v>
      </c>
      <c r="B71" s="12" t="s">
        <v>163</v>
      </c>
      <c r="C71" s="12" t="s">
        <v>164</v>
      </c>
      <c r="D71" s="10">
        <f t="shared" si="3"/>
        <v>1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>
        <v>1</v>
      </c>
      <c r="Q71" s="12" t="s">
        <v>28</v>
      </c>
      <c r="R71" s="12" t="str">
        <f>_xlfn.DISPIMG("ID_A1439944358C47E894AAF2079AD20AE4",1)</f>
        <v>=DISPIMG("ID_A1439944358C47E894AAF2079AD20AE4",1)</v>
      </c>
      <c r="S71" s="10"/>
    </row>
  </sheetData>
  <sheetProtection formatCells="0" insertHyperlinks="0" autoFilter="0"/>
  <printOptions horizontalCentered="1"/>
  <pageMargins left="0.118055555555556" right="0.393055555555556" top="0.432638888888889" bottom="0.275" header="0.275" footer="0.156944444444444"/>
  <pageSetup paperSize="9" scale="3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1 "   i n t e r l i n e C o l o r = " 1 5 4 6 2 8 7 9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2 3 3 0 3 6 7 5 3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WWO_wpscloud_20241108191146-447e07b652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办公文具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</cp:lastModifiedBy>
  <dcterms:created xsi:type="dcterms:W3CDTF">2024-11-23T17:49:00Z</dcterms:created>
  <dcterms:modified xsi:type="dcterms:W3CDTF">2025-02-27T07:34:59Z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0AD1FF73E296F1FEC4913E67802B7B4E_41</vt:lpwstr>
  </property>
  <property fmtid="{D5CDD505-2E9C-101B-9397-08002B2CF9AE}" pid="3" name="KSOProductBuildVer">
    <vt:lpwstr>2052-12.1.0.18276</vt:lpwstr>
  </property>
</Properties>
</file>